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KXYW\Documents\【02年度評価・基準担当補佐】\007 処遇改善\11 施行通知（令和３年度改定）\030325 決裁\"/>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F8" i="11" s="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<sst xmlns="http://schemas.openxmlformats.org/spreadsheetml/2006/main" count="380" uniqueCount="295">
  <si>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</si>
  <si>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</si>
  <si>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</si>
  <si>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</si>
  <si>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</si>
  <si>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</si>
  <si>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</si>
  <si>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</si>
  <si>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</si>
  <si>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</si>
  <si>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</si>
  <si>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</si>
  <si>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</si>
  <si>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</si>
  <si>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</si>
  <si>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</si>
  <si>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</si>
  <si>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</si>
  <si>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</si>
  <si>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</si>
  <si>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</si>
  <si>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</si>
  <si>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</si>
  <si>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</si>
  <si>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</si>
  <si>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</si>
  <si>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</si>
  <si>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</si>
  <si>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</si>
  <si>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</si>
  <si>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</si>
  <si>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</si>
  <si>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</si>
  <si>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</si>
  <si>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</si>
  <si>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</si>
  <si>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</si>
  <si>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</si>
  <si>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</si>
  <si>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</si>
  <si>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</si>
  <si>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</si>
  <si>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</si>
  <si>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</si>
  <si>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</si>
  <si>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</si>
  <si>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</si>
  <si>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</si>
  <si>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</si>
  <si>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</si>
  <si>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</si>
  <si>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</si>
  <si>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</si>
  <si>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</si>
  <si>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</si>
  <si>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</si>
  <si>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</si>
  <si>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</si>
  <si>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</si>
  <si>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</si>
  <si>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</si>
  <si>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</si>
  <si>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</si>
  <si>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</si>
  <si>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</si>
  <si>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</si>
  <si>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</si>
  <si>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</si>
  <si>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</si>
  <si>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</si>
  <si>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</si>
  <si>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</si>
  <si>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</si>
  <si>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</si>
  <si>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</si>
  <si>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</si>
  <si>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</si>
  <si>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</si>
  <si>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</si>
  <si>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</si>
  <si>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</si>
  <si>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</si>
  <si>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</si>
  <si>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</si>
  <si>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</si>
  <si>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</si>
  <si>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</si>
  <si>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</si>
  <si>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</si>
  <si>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</si>
  <si>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</si>
  <si>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</si>
  <si>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</si>
  <si>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</si>
  <si>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</si>
  <si>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</si>
  <si>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</si>
  <si>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</si>
  <si>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</si>
  <si>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</si>
  <si>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</si>
  <si>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</si>
  <si>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</si>
  <si>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</si>
  <si>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</si>
  <si>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</si>
  <si>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</si>
  <si>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</si>
  <si>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</si>
  <si>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</si>
  <si>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</si>
  <si>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</si>
  <si>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</si>
  <si>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</si>
  <si>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</si>
  <si>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</si>
  <si>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</si>
  <si>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</si>
  <si>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</si>
  <si>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</si>
  <si>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</si>
  <si>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</si>
  <si>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</si>
  <si>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</si>
  <si>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</si>
  <si>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</si>
  <si>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</si>
  <si>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</si>
  <si>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</si>
  <si>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</si>
  <si>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</si>
  <si>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</si>
  <si>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</si>
  <si>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</si>
  <si>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</si>
  <si>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</si>
  <si>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</si>
  <si>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</si>
  <si>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</si>
  <si>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</si>
  <si>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</si>
  <si>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</si>
  <si>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</si>
  <si>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</si>
  <si>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</si>
  <si>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</si>
  <si>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</si>
  <si>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</si>
  <si>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</si>
  <si>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</si>
  <si>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</si>
  <si>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</si>
  <si>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</si>
  <si>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</si>
  <si>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</si>
  <si>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</si>
  <si>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</si>
  <si>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</si>
  <si>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</si>
  <si>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</si>
  <si>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</si>
  <si>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</si>
  <si>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</si>
  <si>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</si>
  <si>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</si>
  <si>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</si>
  <si>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</si>
  <si>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</si>
  <si>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</si>
  <si>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</si>
  <si>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</si>
  <si>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</si>
  <si>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</si>
  <si>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</si>
  <si>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</si>
  <si>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</si>
  <si>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</si>
  <si>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</si>
  <si>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</si>
  <si>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</si>
  <si>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</si>
  <si>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</si>
  <si>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</si>
  <si>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</si>
  <si>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</si>
  <si>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</si>
  <si>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</si>
  <si>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</si>
  <si>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</si>
  <si>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</si>
  <si>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</si>
  <si>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</si>
  <si>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</si>
  <si>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</si>
  <si>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</si>
  <si>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</si>
  <si>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</si>
  <si>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</si>
  <si>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</si>
  <si>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</si>
  <si>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</si>
  <si>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</si>
  <si>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</si>
  <si>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</si>
  <si>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</si>
  <si>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</si>
  <si>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</si>
  <si>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</si>
  <si>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</si>
  <si>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</si>
  <si>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</si>
  <si>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</si>
  <si>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</si>
  <si>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</si>
  <si>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</si>
  <si>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</si>
  <si>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</si>
  <si>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</si>
  <si>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</si>
  <si>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</si>
  <si>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</si>
  <si>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</si>
  <si>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</si>
  <si>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</si>
  <si>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</si>
  <si>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</si>
  <si>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</si>
  <si>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</si>
  <si>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</si>
  <si>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</si>
  <si>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</si>
  <si>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</si>
  <si>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</si>
  <si>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</si>
  <si>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</si>
  <si>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</si>
  <si>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</si>
  <si>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</si>
  <si>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</si>
  <si>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</si>
  <si>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</si>
  <si>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</si>
  <si>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</si>
  <si>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</si>
  <si>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</si>
  <si>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</si>
  <si>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</si>
  <si>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</si>
  <si>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</si>
  <si>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</si>
  <si>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</si>
  <si>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</si>
  <si>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</si>
  <si>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</si>
  <si>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</si>
  <si>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</si>
  <si>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</si>
  <si>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</si>
  <si>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</si>
  <si>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</si>
  <si>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</si>
  <si>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</si>
  <si>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</si>
  <si>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</si>
  <si>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</si>
  <si>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</si>
  <si>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</si>
  <si>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</si>
  <si>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</si>
  <si>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</si>
  <si>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</si>
  <si>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</si>
  <si>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</si>
  <si>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○○ケアサービス</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</si>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</sst>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456454"/>
              <a:ext cx="225100" cy="920850"/>
              <a:chOff x="896845" y="8204848"/>
              <a:chExt cx="217580" cy="684361"/>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3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324461"/>
              <a:ext cx="225100" cy="1020711"/>
              <a:chOff x="896845" y="8130661"/>
              <a:chExt cx="217580" cy="758535"/>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92467"/>
              <a:ext cx="225100" cy="1304925"/>
              <a:chOff x="896845" y="7942270"/>
              <a:chExt cx="217580" cy="969774"/>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445989"/>
              <a:ext cx="225100" cy="1020710"/>
              <a:chOff x="896845" y="8130663"/>
              <a:chExt cx="217580" cy="758541"/>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321678"/>
              <a:ext cx="225100" cy="1111515"/>
              <a:chOff x="896845" y="8113518"/>
              <a:chExt cx="217580" cy="82604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66351"/>
              <a:ext cx="225100" cy="1020711"/>
              <a:chOff x="896845" y="8130661"/>
              <a:chExt cx="217580" cy="758535"/>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6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3" zoomScaleNormal="100" zoomScaleSheetLayoutView="100" workbookViewId="0">
      <selection activeCell="Y36" sqref="Y36"/>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t="s">
        <v>273</v>
      </c>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t="s">
        <v>273</v>
      </c>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v>1</v>
      </c>
      <c r="N17" s="33">
        <v>0</v>
      </c>
      <c r="O17" s="33">
        <v>0</v>
      </c>
      <c r="P17" s="34" t="s">
        <v>44</v>
      </c>
      <c r="Q17" s="33">
        <v>1</v>
      </c>
      <c r="R17" s="33">
        <v>2</v>
      </c>
      <c r="S17" s="33">
        <v>3</v>
      </c>
      <c r="T17" s="35">
        <v>4</v>
      </c>
      <c r="U17" s="36"/>
      <c r="V17" s="37"/>
      <c r="W17" s="37"/>
      <c r="X17" s="37"/>
      <c r="AD17" s="28" t="str">
        <f>CONCATENATE(M17,N17,O17,P17,Q17,R17,S17,T17)</f>
        <v>100－1234</v>
      </c>
    </row>
    <row r="18" spans="1:30" ht="20.100000000000001" customHeight="1">
      <c r="B18" s="38"/>
      <c r="C18" s="416" t="s">
        <v>45</v>
      </c>
      <c r="D18" s="416"/>
      <c r="E18" s="416"/>
      <c r="F18" s="416"/>
      <c r="G18" s="416"/>
      <c r="H18" s="416"/>
      <c r="I18" s="416"/>
      <c r="J18" s="416"/>
      <c r="K18" s="416"/>
      <c r="L18" s="417"/>
      <c r="M18" s="422" t="s">
        <v>264</v>
      </c>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t="s">
        <v>265</v>
      </c>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t="s">
        <v>266</v>
      </c>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t="s">
        <v>267</v>
      </c>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t="s">
        <v>268</v>
      </c>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t="s">
        <v>269</v>
      </c>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t="s">
        <v>270</v>
      </c>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t="s">
        <v>271</v>
      </c>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t="s">
        <v>272</v>
      </c>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v>1</v>
      </c>
      <c r="D33" s="47">
        <v>3</v>
      </c>
      <c r="E33" s="47">
        <v>1</v>
      </c>
      <c r="F33" s="47">
        <v>4</v>
      </c>
      <c r="G33" s="47">
        <v>5</v>
      </c>
      <c r="H33" s="47">
        <v>6</v>
      </c>
      <c r="I33" s="47">
        <v>7</v>
      </c>
      <c r="J33" s="47">
        <v>8</v>
      </c>
      <c r="K33" s="47">
        <v>9</v>
      </c>
      <c r="L33" s="48">
        <v>1</v>
      </c>
      <c r="M33" s="412" t="s">
        <v>274</v>
      </c>
      <c r="N33" s="412"/>
      <c r="O33" s="412"/>
      <c r="P33" s="412"/>
      <c r="Q33" s="412"/>
      <c r="R33" s="412" t="s">
        <v>274</v>
      </c>
      <c r="S33" s="412"/>
      <c r="T33" s="412"/>
      <c r="U33" s="412"/>
      <c r="V33" s="412"/>
      <c r="W33" s="49" t="s">
        <v>279</v>
      </c>
      <c r="X33" s="50" t="s">
        <v>282</v>
      </c>
      <c r="Y33" s="51" t="s">
        <v>117</v>
      </c>
      <c r="Z33" s="52"/>
      <c r="AA33" s="52"/>
      <c r="AB33" s="53"/>
    </row>
    <row r="34" spans="2:28" ht="38.25" customHeight="1">
      <c r="B34" s="29">
        <f>B33+1</f>
        <v>2</v>
      </c>
      <c r="C34" s="54">
        <v>1</v>
      </c>
      <c r="D34" s="55">
        <v>3</v>
      </c>
      <c r="E34" s="55">
        <v>1</v>
      </c>
      <c r="F34" s="55">
        <v>4</v>
      </c>
      <c r="G34" s="55">
        <v>5</v>
      </c>
      <c r="H34" s="55">
        <v>6</v>
      </c>
      <c r="I34" s="55">
        <v>7</v>
      </c>
      <c r="J34" s="55">
        <v>8</v>
      </c>
      <c r="K34" s="55">
        <v>9</v>
      </c>
      <c r="L34" s="56">
        <v>2</v>
      </c>
      <c r="M34" s="405" t="s">
        <v>274</v>
      </c>
      <c r="N34" s="405"/>
      <c r="O34" s="405"/>
      <c r="P34" s="405"/>
      <c r="Q34" s="405"/>
      <c r="R34" s="405" t="s">
        <v>274</v>
      </c>
      <c r="S34" s="405"/>
      <c r="T34" s="405"/>
      <c r="U34" s="405"/>
      <c r="V34" s="405"/>
      <c r="W34" s="57" t="s">
        <v>280</v>
      </c>
      <c r="X34" s="58" t="s">
        <v>283</v>
      </c>
      <c r="Y34" s="59" t="s">
        <v>117</v>
      </c>
      <c r="Z34" s="52"/>
      <c r="AA34" s="52"/>
      <c r="AB34" s="53"/>
    </row>
    <row r="35" spans="2:28" ht="38.25" customHeight="1">
      <c r="B35" s="29">
        <f t="shared" ref="B35:B98" si="0">B34+1</f>
        <v>3</v>
      </c>
      <c r="C35" s="54">
        <v>1</v>
      </c>
      <c r="D35" s="55">
        <v>3</v>
      </c>
      <c r="E35" s="55">
        <v>1</v>
      </c>
      <c r="F35" s="55">
        <v>4</v>
      </c>
      <c r="G35" s="55">
        <v>5</v>
      </c>
      <c r="H35" s="55">
        <v>6</v>
      </c>
      <c r="I35" s="55">
        <v>7</v>
      </c>
      <c r="J35" s="55">
        <v>8</v>
      </c>
      <c r="K35" s="55">
        <v>9</v>
      </c>
      <c r="L35" s="56">
        <v>3</v>
      </c>
      <c r="M35" s="405" t="s">
        <v>274</v>
      </c>
      <c r="N35" s="405"/>
      <c r="O35" s="405"/>
      <c r="P35" s="405"/>
      <c r="Q35" s="405"/>
      <c r="R35" s="405" t="s">
        <v>274</v>
      </c>
      <c r="S35" s="405"/>
      <c r="T35" s="405"/>
      <c r="U35" s="405"/>
      <c r="V35" s="405"/>
      <c r="W35" s="57" t="s">
        <v>281</v>
      </c>
      <c r="X35" s="58" t="s">
        <v>284</v>
      </c>
      <c r="Y35" s="60" t="s">
        <v>122</v>
      </c>
      <c r="Z35" s="52"/>
      <c r="AA35" s="52"/>
      <c r="AB35" s="53"/>
    </row>
    <row r="36" spans="2:28" ht="38.25" customHeight="1">
      <c r="B36" s="29">
        <f t="shared" si="0"/>
        <v>4</v>
      </c>
      <c r="C36" s="54">
        <v>1</v>
      </c>
      <c r="D36" s="55">
        <v>1</v>
      </c>
      <c r="E36" s="55">
        <v>1</v>
      </c>
      <c r="F36" s="55">
        <v>4</v>
      </c>
      <c r="G36" s="55">
        <v>5</v>
      </c>
      <c r="H36" s="55">
        <v>6</v>
      </c>
      <c r="I36" s="55">
        <v>7</v>
      </c>
      <c r="J36" s="55">
        <v>8</v>
      </c>
      <c r="K36" s="55">
        <v>9</v>
      </c>
      <c r="L36" s="56">
        <v>4</v>
      </c>
      <c r="M36" s="405" t="s">
        <v>275</v>
      </c>
      <c r="N36" s="405"/>
      <c r="O36" s="405"/>
      <c r="P36" s="405"/>
      <c r="Q36" s="405"/>
      <c r="R36" s="405" t="s">
        <v>277</v>
      </c>
      <c r="S36" s="405"/>
      <c r="T36" s="405"/>
      <c r="U36" s="405"/>
      <c r="V36" s="405"/>
      <c r="W36" s="57" t="s">
        <v>275</v>
      </c>
      <c r="X36" s="58" t="s">
        <v>285</v>
      </c>
      <c r="Y36" s="60" t="s">
        <v>129</v>
      </c>
      <c r="Z36" s="52"/>
      <c r="AA36" s="52"/>
      <c r="AB36" s="53"/>
    </row>
    <row r="37" spans="2:28" ht="38.25" customHeight="1">
      <c r="B37" s="29">
        <f t="shared" si="0"/>
        <v>5</v>
      </c>
      <c r="C37" s="54">
        <v>1</v>
      </c>
      <c r="D37" s="55">
        <v>2</v>
      </c>
      <c r="E37" s="55">
        <v>1</v>
      </c>
      <c r="F37" s="55">
        <v>4</v>
      </c>
      <c r="G37" s="55">
        <v>5</v>
      </c>
      <c r="H37" s="55">
        <v>6</v>
      </c>
      <c r="I37" s="55">
        <v>7</v>
      </c>
      <c r="J37" s="55">
        <v>8</v>
      </c>
      <c r="K37" s="55">
        <v>9</v>
      </c>
      <c r="L37" s="56">
        <v>5</v>
      </c>
      <c r="M37" s="405" t="s">
        <v>276</v>
      </c>
      <c r="N37" s="405"/>
      <c r="O37" s="405"/>
      <c r="P37" s="405"/>
      <c r="Q37" s="405"/>
      <c r="R37" s="405" t="s">
        <v>278</v>
      </c>
      <c r="S37" s="405"/>
      <c r="T37" s="405"/>
      <c r="U37" s="405"/>
      <c r="V37" s="405"/>
      <c r="W37" s="57" t="s">
        <v>276</v>
      </c>
      <c r="X37" s="58" t="s">
        <v>286</v>
      </c>
      <c r="Y37" s="60" t="s">
        <v>124</v>
      </c>
      <c r="Z37" s="52"/>
      <c r="AA37" s="52"/>
      <c r="AB37" s="53"/>
    </row>
    <row r="38" spans="2:28" ht="38.25" customHeight="1">
      <c r="B38" s="29">
        <f t="shared" si="0"/>
        <v>6</v>
      </c>
      <c r="C38" s="54">
        <v>1</v>
      </c>
      <c r="D38" s="55">
        <v>2</v>
      </c>
      <c r="E38" s="55">
        <v>1</v>
      </c>
      <c r="F38" s="55">
        <v>4</v>
      </c>
      <c r="G38" s="55">
        <v>5</v>
      </c>
      <c r="H38" s="55">
        <v>6</v>
      </c>
      <c r="I38" s="55">
        <v>7</v>
      </c>
      <c r="J38" s="55">
        <v>8</v>
      </c>
      <c r="K38" s="55">
        <v>9</v>
      </c>
      <c r="L38" s="56">
        <v>5</v>
      </c>
      <c r="M38" s="405" t="s">
        <v>276</v>
      </c>
      <c r="N38" s="405"/>
      <c r="O38" s="405"/>
      <c r="P38" s="405"/>
      <c r="Q38" s="405"/>
      <c r="R38" s="408" t="s">
        <v>278</v>
      </c>
      <c r="S38" s="409"/>
      <c r="T38" s="409"/>
      <c r="U38" s="409"/>
      <c r="V38" s="410"/>
      <c r="W38" s="57" t="s">
        <v>276</v>
      </c>
      <c r="X38" s="58" t="s">
        <v>286</v>
      </c>
      <c r="Y38" s="60" t="s">
        <v>215</v>
      </c>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election activeCell="AK1" sqref="AK1"/>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577" t="s">
        <v>27</v>
      </c>
      <c r="Z1" s="577"/>
      <c r="AA1" s="577"/>
      <c r="AB1" s="577"/>
      <c r="AC1" s="577" t="str">
        <f>IF(基本情報入力シート!C11="","",基本情報入力シート!C11)</f>
        <v/>
      </c>
      <c r="AD1" s="577"/>
      <c r="AE1" s="577"/>
      <c r="AF1" s="577"/>
      <c r="AG1" s="577"/>
      <c r="AH1" s="577"/>
      <c r="AI1" s="577"/>
      <c r="AJ1" s="577"/>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9">
        <v>3</v>
      </c>
      <c r="AB3" s="589"/>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600" t="str">
        <f>IF(基本情報入力シート!M15="","",基本情報入力シート!M15)</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6" s="75" customFormat="1" ht="22.5" customHeight="1">
      <c r="A9" s="489" t="s">
        <v>34</v>
      </c>
      <c r="B9" s="490"/>
      <c r="C9" s="490"/>
      <c r="D9" s="490"/>
      <c r="E9" s="490"/>
      <c r="F9" s="490"/>
      <c r="G9" s="603" t="str">
        <f>IF(基本情報入力シート!M16="","",基本情報入力シート!M16)</f>
        <v>○○ケアサービス</v>
      </c>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5"/>
    </row>
    <row r="10" spans="1:46" s="75" customFormat="1" ht="12.75" customHeight="1">
      <c r="A10" s="483" t="s">
        <v>30</v>
      </c>
      <c r="B10" s="484"/>
      <c r="C10" s="484"/>
      <c r="D10" s="484"/>
      <c r="E10" s="484"/>
      <c r="F10" s="484"/>
      <c r="G10" s="76" t="s">
        <v>1</v>
      </c>
      <c r="H10" s="593" t="str">
        <f>IF(基本情報入力シート!AD17="","",基本情報入力シート!AD17)</f>
        <v>100－1234</v>
      </c>
      <c r="I10" s="593"/>
      <c r="J10" s="593"/>
      <c r="K10" s="593"/>
      <c r="L10" s="593"/>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4" t="str">
        <f>IF(基本情報入力シート!M18="","",基本情報入力シート!M18)</f>
        <v>千代田区霞が関１－２－２</v>
      </c>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6"/>
    </row>
    <row r="12" spans="1:46" s="75" customFormat="1" ht="12" customHeight="1">
      <c r="A12" s="487"/>
      <c r="B12" s="488"/>
      <c r="C12" s="488"/>
      <c r="D12" s="488"/>
      <c r="E12" s="488"/>
      <c r="F12" s="488"/>
      <c r="G12" s="597" t="str">
        <f>IF(基本情報入力シート!M19="","",基本情報入力シート!M19)</f>
        <v>○○ビル18Ｆ</v>
      </c>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9"/>
    </row>
    <row r="13" spans="1:46" s="75" customFormat="1" ht="12">
      <c r="A13" s="491" t="s">
        <v>0</v>
      </c>
      <c r="B13" s="492"/>
      <c r="C13" s="492"/>
      <c r="D13" s="492"/>
      <c r="E13" s="492"/>
      <c r="F13" s="492"/>
      <c r="G13" s="606" t="str">
        <f>IF(基本情報入力シート!M22="","",基本情報入力シート!M22)</f>
        <v>コウロウ　タロウ</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8"/>
      <c r="AT13" s="80"/>
    </row>
    <row r="14" spans="1:46" s="75" customFormat="1" ht="22.5" customHeight="1">
      <c r="A14" s="485" t="s">
        <v>31</v>
      </c>
      <c r="B14" s="486"/>
      <c r="C14" s="486"/>
      <c r="D14" s="486"/>
      <c r="E14" s="486"/>
      <c r="F14" s="486"/>
      <c r="G14" s="590" t="str">
        <f>IF(基本情報入力シート!M23="","",基本情報入力シート!M23)</f>
        <v>厚労　太郎</v>
      </c>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2"/>
      <c r="AT14" s="80"/>
    </row>
    <row r="15" spans="1:46" s="75" customFormat="1" ht="15" customHeight="1">
      <c r="A15" s="615" t="s">
        <v>32</v>
      </c>
      <c r="B15" s="615"/>
      <c r="C15" s="615"/>
      <c r="D15" s="615"/>
      <c r="E15" s="615"/>
      <c r="F15" s="615"/>
      <c r="G15" s="496" t="s">
        <v>11</v>
      </c>
      <c r="H15" s="496"/>
      <c r="I15" s="496"/>
      <c r="J15" s="489"/>
      <c r="K15" s="609" t="str">
        <f>IF(基本情報入力シート!M24="","",基本情報入力シート!M24)</f>
        <v>03-3571-0000</v>
      </c>
      <c r="L15" s="609"/>
      <c r="M15" s="609"/>
      <c r="N15" s="609"/>
      <c r="O15" s="609"/>
      <c r="P15" s="495" t="s">
        <v>12</v>
      </c>
      <c r="Q15" s="496"/>
      <c r="R15" s="496"/>
      <c r="S15" s="489"/>
      <c r="T15" s="609" t="str">
        <f>IF(基本情報入力シート!M25="","",基本情報入力シート!M25)</f>
        <v>03-3571-9999</v>
      </c>
      <c r="U15" s="609"/>
      <c r="V15" s="609"/>
      <c r="W15" s="609"/>
      <c r="X15" s="609"/>
      <c r="Y15" s="495" t="s">
        <v>33</v>
      </c>
      <c r="Z15" s="496"/>
      <c r="AA15" s="496"/>
      <c r="AB15" s="489"/>
      <c r="AC15" s="614" t="str">
        <f>IF(基本情報入力シート!M26="","",基本情報入力シート!M26)</f>
        <v>aaa@aaa.aa.jp</v>
      </c>
      <c r="AD15" s="614"/>
      <c r="AE15" s="614"/>
      <c r="AF15" s="614"/>
      <c r="AG15" s="614"/>
      <c r="AH15" s="614"/>
      <c r="AI15" s="614"/>
      <c r="AJ15" s="614"/>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f>IF($AA$3="","",$AA$3)</f>
        <v>3</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24535200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587">
        <f>AB29-AB30</f>
        <v>236850000</v>
      </c>
      <c r="AC28" s="588"/>
      <c r="AD28" s="588"/>
      <c r="AE28" s="588"/>
      <c r="AF28" s="588"/>
      <c r="AG28" s="588"/>
      <c r="AH28" s="588"/>
      <c r="AI28" s="494" t="s">
        <v>4</v>
      </c>
      <c r="AJ28" s="618"/>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3">
        <f>'別紙様式3-2'!$U$7</f>
        <v>236850000</v>
      </c>
      <c r="AC29" s="584"/>
      <c r="AD29" s="584"/>
      <c r="AE29" s="584"/>
      <c r="AF29" s="584"/>
      <c r="AG29" s="584"/>
      <c r="AH29" s="584"/>
      <c r="AI29" s="585" t="s">
        <v>4</v>
      </c>
      <c r="AJ29" s="586"/>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9"/>
      <c r="AC30" s="505"/>
      <c r="AD30" s="505"/>
      <c r="AE30" s="505"/>
      <c r="AF30" s="505"/>
      <c r="AG30" s="505"/>
      <c r="AH30" s="506"/>
      <c r="AI30" s="620" t="s">
        <v>4</v>
      </c>
      <c r="AJ30" s="621"/>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f>IF($AA$3="","",$AA$3)</f>
        <v>3</v>
      </c>
      <c r="E40" s="478"/>
      <c r="F40" s="115" t="s">
        <v>103</v>
      </c>
      <c r="G40" s="115"/>
      <c r="H40" s="115"/>
      <c r="I40" s="115"/>
      <c r="J40" s="115"/>
      <c r="K40" s="116"/>
      <c r="L40" s="116"/>
      <c r="M40" s="116"/>
      <c r="N40" s="116"/>
      <c r="O40" s="116"/>
      <c r="P40" s="116"/>
      <c r="Q40" s="116"/>
      <c r="R40" s="116"/>
      <c r="S40" s="479">
        <f>'別紙様式3-2'!$Q$7</f>
        <v>24535200</v>
      </c>
      <c r="T40" s="480"/>
      <c r="U40" s="480"/>
      <c r="V40" s="480"/>
      <c r="W40" s="480"/>
      <c r="X40" s="480"/>
      <c r="Y40" s="480"/>
      <c r="Z40" s="478" t="s">
        <v>4</v>
      </c>
      <c r="AA40" s="481"/>
      <c r="AB40" s="613">
        <f>'別紙様式3-2'!$Q$8</f>
        <v>6727560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587">
        <f>S42-S46</f>
        <v>24572440</v>
      </c>
      <c r="T41" s="588"/>
      <c r="U41" s="588"/>
      <c r="V41" s="588"/>
      <c r="W41" s="588"/>
      <c r="X41" s="588"/>
      <c r="Y41" s="588"/>
      <c r="Z41" s="494" t="s">
        <v>4</v>
      </c>
      <c r="AA41" s="618"/>
      <c r="AB41" s="587">
        <f>AB42-AB46</f>
        <v>6764800</v>
      </c>
      <c r="AC41" s="588"/>
      <c r="AD41" s="588"/>
      <c r="AE41" s="588"/>
      <c r="AF41" s="588"/>
      <c r="AG41" s="588"/>
      <c r="AH41" s="588"/>
      <c r="AI41" s="494" t="s">
        <v>4</v>
      </c>
      <c r="AJ41" s="618"/>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3">
        <f>S43-S45</f>
        <v>230698440</v>
      </c>
      <c r="T42" s="584"/>
      <c r="U42" s="584"/>
      <c r="V42" s="584"/>
      <c r="W42" s="584"/>
      <c r="X42" s="584"/>
      <c r="Y42" s="584"/>
      <c r="Z42" s="585" t="s">
        <v>4</v>
      </c>
      <c r="AA42" s="586"/>
      <c r="AB42" s="583">
        <f>AB43-AB44</f>
        <v>260314800</v>
      </c>
      <c r="AC42" s="584"/>
      <c r="AD42" s="584"/>
      <c r="AE42" s="584"/>
      <c r="AF42" s="584"/>
      <c r="AG42" s="584"/>
      <c r="AH42" s="584"/>
      <c r="AI42" s="585" t="s">
        <v>4</v>
      </c>
      <c r="AJ42" s="586"/>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3">
        <f>'別紙様式3-2'!$U$7</f>
        <v>236850000</v>
      </c>
      <c r="T43" s="584"/>
      <c r="U43" s="584"/>
      <c r="V43" s="584"/>
      <c r="W43" s="584"/>
      <c r="X43" s="584"/>
      <c r="Y43" s="584"/>
      <c r="Z43" s="585" t="s">
        <v>4</v>
      </c>
      <c r="AA43" s="586"/>
      <c r="AB43" s="583">
        <f>'別紙様式3-2'!$U$8</f>
        <v>284850000</v>
      </c>
      <c r="AC43" s="584"/>
      <c r="AD43" s="584"/>
      <c r="AE43" s="584"/>
      <c r="AF43" s="584"/>
      <c r="AG43" s="584"/>
      <c r="AH43" s="584"/>
      <c r="AI43" s="585" t="s">
        <v>4</v>
      </c>
      <c r="AJ43" s="586"/>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8"/>
      <c r="T44" s="579"/>
      <c r="U44" s="579"/>
      <c r="V44" s="579"/>
      <c r="W44" s="579"/>
      <c r="X44" s="579"/>
      <c r="Y44" s="579"/>
      <c r="Z44" s="579"/>
      <c r="AA44" s="580"/>
      <c r="AB44" s="583">
        <f>'別紙様式3-2'!$Q$7</f>
        <v>24535200</v>
      </c>
      <c r="AC44" s="584"/>
      <c r="AD44" s="584"/>
      <c r="AE44" s="584"/>
      <c r="AF44" s="584"/>
      <c r="AG44" s="584"/>
      <c r="AH44" s="584"/>
      <c r="AI44" s="585" t="s">
        <v>4</v>
      </c>
      <c r="AJ44" s="586"/>
      <c r="AT44" s="80"/>
    </row>
    <row r="45" spans="1:49" s="75" customFormat="1" ht="15" customHeight="1" thickBot="1">
      <c r="A45" s="125"/>
      <c r="B45" s="131"/>
      <c r="C45" s="610" t="s">
        <v>181</v>
      </c>
      <c r="D45" s="611"/>
      <c r="E45" s="611"/>
      <c r="F45" s="611"/>
      <c r="G45" s="611"/>
      <c r="H45" s="611"/>
      <c r="I45" s="611"/>
      <c r="J45" s="611"/>
      <c r="K45" s="611"/>
      <c r="L45" s="611"/>
      <c r="M45" s="611"/>
      <c r="N45" s="611"/>
      <c r="O45" s="611"/>
      <c r="P45" s="611"/>
      <c r="Q45" s="611"/>
      <c r="R45" s="612"/>
      <c r="S45" s="616">
        <f>'別紙様式3-2'!Q8-'別紙様式3-2'!$T$8</f>
        <v>6151560</v>
      </c>
      <c r="T45" s="617"/>
      <c r="U45" s="617"/>
      <c r="V45" s="617"/>
      <c r="W45" s="617"/>
      <c r="X45" s="617"/>
      <c r="Y45" s="617"/>
      <c r="Z45" s="585" t="s">
        <v>4</v>
      </c>
      <c r="AA45" s="586"/>
      <c r="AB45" s="581"/>
      <c r="AC45" s="582"/>
      <c r="AD45" s="582"/>
      <c r="AE45" s="582"/>
      <c r="AF45" s="582"/>
      <c r="AG45" s="582"/>
      <c r="AH45" s="582"/>
      <c r="AI45" s="579"/>
      <c r="AJ45" s="580"/>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v>206126000</v>
      </c>
      <c r="T46" s="505"/>
      <c r="U46" s="505"/>
      <c r="V46" s="505"/>
      <c r="W46" s="505"/>
      <c r="X46" s="505"/>
      <c r="Y46" s="506"/>
      <c r="Z46" s="502" t="s">
        <v>4</v>
      </c>
      <c r="AA46" s="502"/>
      <c r="AB46" s="507">
        <v>253550000</v>
      </c>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48" t="s">
        <v>116</v>
      </c>
      <c r="L53" s="549"/>
      <c r="M53" s="550"/>
      <c r="N53" s="548" t="s">
        <v>104</v>
      </c>
      <c r="O53" s="549"/>
      <c r="P53" s="549"/>
      <c r="Q53" s="549"/>
      <c r="R53" s="550"/>
      <c r="S53" s="529" t="s">
        <v>105</v>
      </c>
      <c r="T53" s="530"/>
      <c r="U53" s="530"/>
      <c r="V53" s="530"/>
      <c r="W53" s="531"/>
      <c r="X53" s="529" t="s">
        <v>73</v>
      </c>
      <c r="Y53" s="530"/>
      <c r="Z53" s="530"/>
      <c r="AA53" s="530"/>
      <c r="AB53" s="530"/>
      <c r="AC53" s="530" t="s">
        <v>66</v>
      </c>
      <c r="AD53" s="530"/>
      <c r="AE53" s="531"/>
      <c r="AF53" s="529" t="s">
        <v>65</v>
      </c>
      <c r="AG53" s="530"/>
      <c r="AH53" s="530"/>
      <c r="AI53" s="530"/>
      <c r="AJ53" s="531"/>
      <c r="AL53" s="141"/>
      <c r="AT53" s="80"/>
    </row>
    <row r="54" spans="1:60" s="75" customFormat="1" ht="15.75" customHeight="1" thickBot="1">
      <c r="A54" s="142" t="s">
        <v>160</v>
      </c>
      <c r="B54" s="123"/>
      <c r="C54" s="123"/>
      <c r="D54" s="123"/>
      <c r="E54" s="123"/>
      <c r="F54" s="123"/>
      <c r="G54" s="123"/>
      <c r="H54" s="123"/>
      <c r="I54" s="123"/>
      <c r="J54" s="123"/>
      <c r="K54" s="560"/>
      <c r="L54" s="561" t="b">
        <v>1</v>
      </c>
      <c r="M54" s="562"/>
      <c r="N54" s="569">
        <v>3958042</v>
      </c>
      <c r="O54" s="570"/>
      <c r="P54" s="570"/>
      <c r="Q54" s="571"/>
      <c r="R54" s="143" t="s">
        <v>94</v>
      </c>
      <c r="S54" s="572">
        <f>IF(L54,('別紙様式3-2'!V8-'別紙様式3-2'!R7)/'別紙様式3-2'!Z8,"（対象外）")</f>
        <v>4175160.8391608391</v>
      </c>
      <c r="T54" s="573"/>
      <c r="U54" s="573"/>
      <c r="V54" s="573"/>
      <c r="W54" s="144" t="str">
        <f>IF($L54,"円","")</f>
        <v>円</v>
      </c>
      <c r="X54" s="535">
        <f>IF(L54,S54-N54,"（対象外）")</f>
        <v>217118.8391608391</v>
      </c>
      <c r="Y54" s="536"/>
      <c r="Z54" s="536"/>
      <c r="AA54" s="536"/>
      <c r="AB54" s="145" t="str">
        <f t="shared" ref="AB54:AB56" si="0">IF($L54,"円","")</f>
        <v>円</v>
      </c>
      <c r="AC54" s="537">
        <f>IF(AND(L54,L55),X54/X55,IF(AND(L54,L56),X54/X56,"-"))</f>
        <v>1.6448455545894378</v>
      </c>
      <c r="AD54" s="537"/>
      <c r="AE54" s="538"/>
      <c r="AF54" s="146"/>
      <c r="AG54" s="82"/>
      <c r="AH54" s="147"/>
      <c r="AI54" s="148"/>
      <c r="AJ54" s="149"/>
      <c r="AL54" s="117" t="str">
        <f>IFERROR(IF(AND(L54,L55),IF(AC54&gt;=1,"○","☓"),IF(AND(L54,L56),IF(AC54&gt;=2,"○","☓"),"")),"")</f>
        <v>○</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3"/>
      <c r="L55" s="564" t="b">
        <v>1</v>
      </c>
      <c r="M55" s="565"/>
      <c r="N55" s="574">
        <v>3458824</v>
      </c>
      <c r="O55" s="575"/>
      <c r="P55" s="575"/>
      <c r="Q55" s="576"/>
      <c r="R55" s="151" t="s">
        <v>94</v>
      </c>
      <c r="S55" s="539">
        <f>IF(L55,('別紙様式3-2'!W8-'別紙様式3-2'!S7)/'別紙様式3-2'!AA8,"（対象外）")</f>
        <v>3590823.5294117648</v>
      </c>
      <c r="T55" s="540"/>
      <c r="U55" s="540"/>
      <c r="V55" s="540"/>
      <c r="W55" s="152" t="str">
        <f>IF($L55,"円","")</f>
        <v>円</v>
      </c>
      <c r="X55" s="558">
        <f>IF(L55,S55-N55,"（対象外）")</f>
        <v>131999.52941176482</v>
      </c>
      <c r="Y55" s="559"/>
      <c r="Z55" s="559"/>
      <c r="AA55" s="559"/>
      <c r="AB55" s="153" t="str">
        <f t="shared" si="0"/>
        <v>円</v>
      </c>
      <c r="AC55" s="544">
        <f>IF(AND(L55,OR(L54,L56)),1,"-")</f>
        <v>1</v>
      </c>
      <c r="AD55" s="544"/>
      <c r="AE55" s="545"/>
      <c r="AF55" s="146"/>
      <c r="AG55" s="82"/>
      <c r="AH55" s="154"/>
      <c r="AI55" s="148"/>
      <c r="AJ55" s="149"/>
      <c r="AL55" s="117" t="str">
        <f>IFERROR(IF(AND(L55,L56),IF(AC56&lt;=0.5,"○","☓"),""),"")</f>
        <v>○</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6"/>
      <c r="L56" s="567" t="b">
        <v>1</v>
      </c>
      <c r="M56" s="568"/>
      <c r="N56" s="551">
        <v>3950000</v>
      </c>
      <c r="O56" s="552"/>
      <c r="P56" s="552"/>
      <c r="Q56" s="553"/>
      <c r="R56" s="157" t="s">
        <v>94</v>
      </c>
      <c r="S56" s="554">
        <f>IF(L56,'別紙様式3-2'!X8/'別紙様式3-2'!AB8,"（対象外）")</f>
        <v>4000000</v>
      </c>
      <c r="T56" s="555"/>
      <c r="U56" s="555"/>
      <c r="V56" s="555"/>
      <c r="W56" s="157" t="str">
        <f>IF($L56,"円","")</f>
        <v>円</v>
      </c>
      <c r="X56" s="556">
        <f>IF(L56,S56-N56,"（対象外）")</f>
        <v>50000</v>
      </c>
      <c r="Y56" s="557"/>
      <c r="Z56" s="557"/>
      <c r="AA56" s="557"/>
      <c r="AB56" s="158" t="str">
        <f t="shared" si="0"/>
        <v>円</v>
      </c>
      <c r="AC56" s="546">
        <f>IF(AND(L55,L56),X56/X55,IF(AND(L54,L56),1,"-"))</f>
        <v>0.37878922919511265</v>
      </c>
      <c r="AD56" s="546"/>
      <c r="AE56" s="547"/>
      <c r="AF56" s="541">
        <v>4300000</v>
      </c>
      <c r="AG56" s="542"/>
      <c r="AH56" s="542"/>
      <c r="AI56" s="543"/>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32" t="s">
        <v>100</v>
      </c>
      <c r="Y59" s="533"/>
      <c r="Z59" s="533"/>
      <c r="AA59" s="533"/>
      <c r="AB59" s="533"/>
      <c r="AC59" s="533"/>
      <c r="AD59" s="533"/>
      <c r="AE59" s="534"/>
      <c r="AF59" s="500">
        <f>'別紙様式3-2'!$AC$8</f>
        <v>6</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21" t="s">
        <v>292</v>
      </c>
      <c r="B74" s="522"/>
      <c r="C74" s="522"/>
      <c r="D74" s="522"/>
      <c r="E74" s="522"/>
      <c r="F74" s="522"/>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522"/>
      <c r="AI74" s="522"/>
      <c r="AJ74" s="523"/>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24" t="s">
        <v>221</v>
      </c>
      <c r="B76" s="525"/>
      <c r="C76" s="525"/>
      <c r="D76" s="526"/>
      <c r="E76" s="527" t="s">
        <v>222</v>
      </c>
      <c r="F76" s="525"/>
      <c r="G76" s="525"/>
      <c r="H76" s="525"/>
      <c r="I76" s="525"/>
      <c r="J76" s="525"/>
      <c r="K76" s="525"/>
      <c r="L76" s="525"/>
      <c r="M76" s="525"/>
      <c r="N76" s="525"/>
      <c r="O76" s="525"/>
      <c r="P76" s="525"/>
      <c r="Q76" s="525"/>
      <c r="R76" s="525"/>
      <c r="S76" s="525"/>
      <c r="T76" s="525"/>
      <c r="U76" s="525"/>
      <c r="V76" s="525"/>
      <c r="W76" s="525"/>
      <c r="X76" s="525"/>
      <c r="Y76" s="525"/>
      <c r="Z76" s="525"/>
      <c r="AA76" s="525"/>
      <c r="AB76" s="525"/>
      <c r="AC76" s="525"/>
      <c r="AD76" s="525"/>
      <c r="AE76" s="525"/>
      <c r="AF76" s="525"/>
      <c r="AG76" s="525"/>
      <c r="AH76" s="525"/>
      <c r="AI76" s="525"/>
      <c r="AJ76" s="528"/>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294</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248</v>
      </c>
      <c r="B98" s="456"/>
      <c r="C98" s="456"/>
      <c r="D98" s="457"/>
      <c r="E98" s="366"/>
      <c r="F98" s="464" t="s">
        <v>249</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250</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251</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252</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293</v>
      </c>
      <c r="B102" s="451"/>
      <c r="C102" s="451"/>
      <c r="D102" s="451"/>
      <c r="E102" s="451"/>
      <c r="F102" s="451"/>
      <c r="G102" s="451"/>
      <c r="H102" s="451"/>
      <c r="I102" s="451"/>
      <c r="J102" s="451"/>
      <c r="K102" s="451"/>
      <c r="L102" s="451"/>
      <c r="M102" s="451"/>
      <c r="N102" s="452"/>
      <c r="O102" s="453"/>
      <c r="P102" s="453"/>
      <c r="Q102" s="454" t="s">
        <v>253</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20" t="s">
        <v>112</v>
      </c>
      <c r="C108" s="520"/>
      <c r="D108" s="520"/>
      <c r="E108" s="520"/>
      <c r="F108" s="520"/>
      <c r="G108" s="520"/>
      <c r="H108" s="520"/>
      <c r="I108" s="520"/>
      <c r="J108" s="520"/>
      <c r="K108" s="520"/>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16">
        <v>4</v>
      </c>
      <c r="F110" s="517"/>
      <c r="G110" s="186" t="s">
        <v>2</v>
      </c>
      <c r="H110" s="518">
        <v>6</v>
      </c>
      <c r="I110" s="519"/>
      <c r="J110" s="186" t="s">
        <v>3</v>
      </c>
      <c r="K110" s="518">
        <v>31</v>
      </c>
      <c r="L110" s="519"/>
      <c r="M110" s="186" t="s">
        <v>6</v>
      </c>
      <c r="N110" s="187"/>
      <c r="O110" s="187"/>
      <c r="P110" s="187"/>
      <c r="Q110" s="188"/>
      <c r="R110" s="513" t="s">
        <v>14</v>
      </c>
      <c r="S110" s="513"/>
      <c r="T110" s="513"/>
      <c r="U110" s="513"/>
      <c r="V110" s="513"/>
      <c r="W110" s="515" t="str">
        <f>IF(基本情報入力シート!M16="","",基本情報入力シート!M16)</f>
        <v>○○ケアサービス</v>
      </c>
      <c r="X110" s="515"/>
      <c r="Y110" s="515"/>
      <c r="Z110" s="515"/>
      <c r="AA110" s="515"/>
      <c r="AB110" s="515"/>
      <c r="AC110" s="515"/>
      <c r="AD110" s="515"/>
      <c r="AE110" s="515"/>
      <c r="AF110" s="515"/>
      <c r="AG110" s="515"/>
      <c r="AH110" s="515"/>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13" t="s">
        <v>15</v>
      </c>
      <c r="S111" s="513"/>
      <c r="T111" s="513"/>
      <c r="U111" s="513"/>
      <c r="V111" s="513"/>
      <c r="W111" s="514" t="str">
        <f>IF(基本情報入力シート!M21="","",基本情報入力シート!M21)</f>
        <v>厚労　花子</v>
      </c>
      <c r="X111" s="515"/>
      <c r="Y111" s="515"/>
      <c r="Z111" s="515"/>
      <c r="AA111" s="515"/>
      <c r="AB111" s="515"/>
      <c r="AC111" s="515"/>
      <c r="AD111" s="515"/>
      <c r="AE111" s="515"/>
      <c r="AF111" s="515"/>
      <c r="AG111" s="515"/>
      <c r="AH111" s="515"/>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R2" zoomScale="90" zoomScaleNormal="120" zoomScaleSheetLayoutView="90" workbookViewId="0">
      <selection activeCell="AC24" sqref="AC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5" t="s">
        <v>34</v>
      </c>
      <c r="B3" s="655"/>
      <c r="C3" s="656"/>
      <c r="D3" s="622" t="str">
        <f>基本情報入力シート!$M$16</f>
        <v>○○ケアサービス</v>
      </c>
      <c r="E3" s="623"/>
      <c r="F3" s="623"/>
      <c r="G3" s="623"/>
      <c r="H3" s="623"/>
      <c r="I3" s="623"/>
      <c r="J3" s="623"/>
      <c r="K3" s="623"/>
      <c r="L3" s="623"/>
      <c r="M3" s="623"/>
      <c r="N3" s="623"/>
      <c r="O3" s="623"/>
      <c r="P3" s="624"/>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7" t="s">
        <v>108</v>
      </c>
      <c r="R5" s="640" t="s">
        <v>70</v>
      </c>
      <c r="S5" s="640"/>
      <c r="T5" s="641"/>
      <c r="U5" s="642" t="s">
        <v>109</v>
      </c>
      <c r="V5" s="640" t="s">
        <v>70</v>
      </c>
      <c r="W5" s="640"/>
      <c r="X5" s="640"/>
      <c r="Y5" s="641"/>
      <c r="Z5" s="652" t="s">
        <v>68</v>
      </c>
      <c r="AA5" s="640"/>
      <c r="AB5" s="641"/>
      <c r="AC5" s="650"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8"/>
      <c r="R6" s="213" t="s">
        <v>166</v>
      </c>
      <c r="S6" s="213" t="s">
        <v>168</v>
      </c>
      <c r="T6" s="214" t="s">
        <v>67</v>
      </c>
      <c r="U6" s="659"/>
      <c r="V6" s="384" t="s">
        <v>169</v>
      </c>
      <c r="W6" s="384" t="s">
        <v>168</v>
      </c>
      <c r="X6" s="384" t="s">
        <v>67</v>
      </c>
      <c r="Y6" s="385" t="s">
        <v>263</v>
      </c>
      <c r="Z6" s="214" t="s">
        <v>169</v>
      </c>
      <c r="AA6" s="214" t="s">
        <v>168</v>
      </c>
      <c r="AB6" s="214" t="s">
        <v>67</v>
      </c>
      <c r="AC6" s="651"/>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IFERROR(IF(COUNTA(W20:W104)=0,"",IF(AND(Q8=SUM(R8:T8),U8=SUM(V8:Y8)),"○","×")),"")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6"/>
      <c r="B14" s="629" t="s">
        <v>185</v>
      </c>
      <c r="C14" s="660"/>
      <c r="D14" s="660"/>
      <c r="E14" s="660"/>
      <c r="F14" s="660"/>
      <c r="G14" s="660"/>
      <c r="H14" s="660"/>
      <c r="I14" s="660"/>
      <c r="J14" s="660"/>
      <c r="K14" s="661"/>
      <c r="L14" s="244"/>
      <c r="M14" s="629" t="s">
        <v>61</v>
      </c>
      <c r="N14" s="667" t="s">
        <v>74</v>
      </c>
      <c r="O14" s="661"/>
      <c r="P14" s="661" t="s">
        <v>62</v>
      </c>
      <c r="Q14" s="646"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7"/>
      <c r="B15" s="662"/>
      <c r="C15" s="663"/>
      <c r="D15" s="663"/>
      <c r="E15" s="663"/>
      <c r="F15" s="663"/>
      <c r="G15" s="663"/>
      <c r="H15" s="663"/>
      <c r="I15" s="663"/>
      <c r="J15" s="663"/>
      <c r="K15" s="664"/>
      <c r="L15" s="250"/>
      <c r="M15" s="630"/>
      <c r="N15" s="668"/>
      <c r="O15" s="669"/>
      <c r="P15" s="664"/>
      <c r="Q15" s="647"/>
      <c r="R15" s="645" t="s">
        <v>170</v>
      </c>
      <c r="S15" s="629" t="s">
        <v>108</v>
      </c>
      <c r="T15" s="251"/>
      <c r="U15" s="252"/>
      <c r="V15" s="645" t="s">
        <v>109</v>
      </c>
      <c r="W15" s="645" t="s">
        <v>171</v>
      </c>
      <c r="X15" s="629" t="s">
        <v>108</v>
      </c>
      <c r="Y15" s="253"/>
      <c r="Z15" s="253"/>
      <c r="AA15" s="254"/>
      <c r="AB15" s="627" t="s">
        <v>110</v>
      </c>
      <c r="AC15" s="632"/>
      <c r="AD15" s="632"/>
      <c r="AE15" s="625"/>
      <c r="AF15" s="627" t="s">
        <v>102</v>
      </c>
      <c r="AG15" s="632"/>
      <c r="AH15" s="625"/>
      <c r="AI15" s="636" t="s">
        <v>172</v>
      </c>
    </row>
    <row r="16" spans="1:35" ht="13.5" customHeight="1">
      <c r="A16" s="637"/>
      <c r="B16" s="662"/>
      <c r="C16" s="663"/>
      <c r="D16" s="663"/>
      <c r="E16" s="663"/>
      <c r="F16" s="663"/>
      <c r="G16" s="663"/>
      <c r="H16" s="663"/>
      <c r="I16" s="663"/>
      <c r="J16" s="663"/>
      <c r="K16" s="664"/>
      <c r="L16" s="250"/>
      <c r="M16" s="630"/>
      <c r="N16" s="646" t="s">
        <v>77</v>
      </c>
      <c r="O16" s="646" t="s">
        <v>76</v>
      </c>
      <c r="P16" s="664"/>
      <c r="Q16" s="647"/>
      <c r="R16" s="631"/>
      <c r="S16" s="631"/>
      <c r="T16" s="665" t="s">
        <v>81</v>
      </c>
      <c r="U16" s="666"/>
      <c r="V16" s="631"/>
      <c r="W16" s="631"/>
      <c r="X16" s="630"/>
      <c r="Y16" s="642" t="s">
        <v>69</v>
      </c>
      <c r="Z16" s="643"/>
      <c r="AA16" s="644"/>
      <c r="AB16" s="633"/>
      <c r="AC16" s="634"/>
      <c r="AD16" s="634"/>
      <c r="AE16" s="635"/>
      <c r="AF16" s="633"/>
      <c r="AG16" s="634"/>
      <c r="AH16" s="635"/>
      <c r="AI16" s="637"/>
    </row>
    <row r="17" spans="1:40" ht="18.75" customHeight="1">
      <c r="A17" s="637"/>
      <c r="B17" s="662"/>
      <c r="C17" s="663"/>
      <c r="D17" s="663"/>
      <c r="E17" s="663"/>
      <c r="F17" s="663"/>
      <c r="G17" s="663"/>
      <c r="H17" s="663"/>
      <c r="I17" s="663"/>
      <c r="J17" s="663"/>
      <c r="K17" s="664"/>
      <c r="L17" s="250"/>
      <c r="M17" s="630"/>
      <c r="N17" s="647"/>
      <c r="O17" s="647"/>
      <c r="P17" s="664"/>
      <c r="Q17" s="647"/>
      <c r="R17" s="631"/>
      <c r="S17" s="631"/>
      <c r="T17" s="627" t="s">
        <v>169</v>
      </c>
      <c r="U17" s="636" t="s">
        <v>168</v>
      </c>
      <c r="V17" s="631"/>
      <c r="W17" s="631"/>
      <c r="X17" s="631"/>
      <c r="Y17" s="627" t="s">
        <v>169</v>
      </c>
      <c r="Z17" s="636" t="s">
        <v>168</v>
      </c>
      <c r="AA17" s="625" t="s">
        <v>67</v>
      </c>
      <c r="AB17" s="627" t="s">
        <v>169</v>
      </c>
      <c r="AC17" s="636" t="s">
        <v>168</v>
      </c>
      <c r="AD17" s="625" t="s">
        <v>67</v>
      </c>
      <c r="AE17" s="638" t="s">
        <v>263</v>
      </c>
      <c r="AF17" s="627" t="s">
        <v>169</v>
      </c>
      <c r="AG17" s="636" t="s">
        <v>168</v>
      </c>
      <c r="AH17" s="625" t="s">
        <v>67</v>
      </c>
      <c r="AI17" s="637"/>
      <c r="AK17" s="654" t="s">
        <v>213</v>
      </c>
      <c r="AL17" s="654"/>
      <c r="AM17" s="654"/>
      <c r="AN17" s="358"/>
    </row>
    <row r="18" spans="1:40" ht="18.75" customHeight="1">
      <c r="A18" s="255"/>
      <c r="B18" s="662"/>
      <c r="C18" s="663"/>
      <c r="D18" s="663"/>
      <c r="E18" s="663"/>
      <c r="F18" s="663"/>
      <c r="G18" s="663"/>
      <c r="H18" s="663"/>
      <c r="I18" s="663"/>
      <c r="J18" s="663"/>
      <c r="K18" s="664"/>
      <c r="L18" s="256"/>
      <c r="M18" s="630"/>
      <c r="N18" s="647"/>
      <c r="O18" s="647"/>
      <c r="P18" s="664"/>
      <c r="Q18" s="647"/>
      <c r="R18" s="631"/>
      <c r="S18" s="631"/>
      <c r="T18" s="628"/>
      <c r="U18" s="637"/>
      <c r="V18" s="631"/>
      <c r="W18" s="631"/>
      <c r="X18" s="631"/>
      <c r="Y18" s="628"/>
      <c r="Z18" s="637"/>
      <c r="AA18" s="626"/>
      <c r="AB18" s="628"/>
      <c r="AC18" s="637"/>
      <c r="AD18" s="626"/>
      <c r="AE18" s="639"/>
      <c r="AF18" s="628"/>
      <c r="AG18" s="637"/>
      <c r="AH18" s="626"/>
      <c r="AI18" s="637"/>
      <c r="AK18" s="653" t="s">
        <v>212</v>
      </c>
      <c r="AL18" s="653" t="s">
        <v>211</v>
      </c>
      <c r="AM18" s="653" t="s">
        <v>214</v>
      </c>
      <c r="AN18" s="649"/>
    </row>
    <row r="19" spans="1:40" ht="11.25" customHeight="1">
      <c r="A19" s="257"/>
      <c r="B19" s="258"/>
      <c r="C19" s="259"/>
      <c r="D19" s="259"/>
      <c r="E19" s="259"/>
      <c r="F19" s="259"/>
      <c r="G19" s="259"/>
      <c r="H19" s="259"/>
      <c r="I19" s="259"/>
      <c r="J19" s="259"/>
      <c r="K19" s="260"/>
      <c r="L19" s="261"/>
      <c r="M19" s="262"/>
      <c r="N19" s="648"/>
      <c r="O19" s="648"/>
      <c r="P19" s="264"/>
      <c r="Q19" s="263"/>
      <c r="R19" s="265"/>
      <c r="S19" s="265"/>
      <c r="T19" s="266"/>
      <c r="U19" s="266"/>
      <c r="V19" s="266"/>
      <c r="W19" s="265"/>
      <c r="X19" s="265"/>
      <c r="Y19" s="267"/>
      <c r="Z19" s="257"/>
      <c r="AA19" s="268"/>
      <c r="AB19" s="267"/>
      <c r="AC19" s="257"/>
      <c r="AD19" s="375"/>
      <c r="AE19" s="268"/>
      <c r="AF19" s="267"/>
      <c r="AG19" s="257"/>
      <c r="AH19" s="268"/>
      <c r="AI19" s="257"/>
      <c r="AK19" s="653"/>
      <c r="AL19" s="653"/>
      <c r="AM19" s="653"/>
      <c r="AN19" s="649"/>
    </row>
    <row r="20" spans="1:40" s="286" customFormat="1" ht="27.75" customHeight="1">
      <c r="A20" s="269" t="s">
        <v>8</v>
      </c>
      <c r="B20" s="270">
        <f>IF(基本情報入力シート!C33="","",基本情報入力シート!C33)</f>
        <v>1</v>
      </c>
      <c r="C20" s="271">
        <f>IF(基本情報入力シート!D33="","",基本情報入力シート!D33)</f>
        <v>3</v>
      </c>
      <c r="D20" s="271">
        <f>IF(基本情報入力シート!E33="","",基本情報入力シート!E33)</f>
        <v>1</v>
      </c>
      <c r="E20" s="271">
        <f>IF(基本情報入力シート!F33="","",基本情報入力シート!F33)</f>
        <v>4</v>
      </c>
      <c r="F20" s="271">
        <f>IF(基本情報入力シート!G33="","",基本情報入力シート!G33)</f>
        <v>5</v>
      </c>
      <c r="G20" s="271">
        <f>IF(基本情報入力シート!H33="","",基本情報入力シート!H33)</f>
        <v>6</v>
      </c>
      <c r="H20" s="271">
        <f>IF(基本情報入力シート!I33="","",基本情報入力シート!I33)</f>
        <v>7</v>
      </c>
      <c r="I20" s="271">
        <f>IF(基本情報入力シート!J33="","",基本情報入力シート!J33)</f>
        <v>8</v>
      </c>
      <c r="J20" s="271">
        <f>IF(基本情報入力シート!K33="","",基本情報入力シート!K33)</f>
        <v>9</v>
      </c>
      <c r="K20" s="272">
        <f>IF(基本情報入力シート!L33="","",基本情報入力シート!L33)</f>
        <v>1</v>
      </c>
      <c r="L20" s="273" t="str">
        <f>B20&amp;C20</f>
        <v>13</v>
      </c>
      <c r="M20" s="274" t="str">
        <f>IF(基本情報入力シート!M33="","",基本情報入力シート!M33)</f>
        <v>東京都</v>
      </c>
      <c r="N20" s="275" t="str">
        <f>IF(基本情報入力シート!R33="","",基本情報入力シート!R33)</f>
        <v>東京都</v>
      </c>
      <c r="O20" s="275" t="str">
        <f>IF(基本情報入力シート!W33="","",基本情報入力シート!W33)</f>
        <v>千代田区</v>
      </c>
      <c r="P20" s="276" t="str">
        <f>IF(基本情報入力シート!X33="","",基本情報入力シート!X33)</f>
        <v>障害福祉事業所名称０１</v>
      </c>
      <c r="Q20" s="277" t="str">
        <f>IF(基本情報入力シート!Y33="","",基本情報入力シート!Y33)</f>
        <v>居宅介護</v>
      </c>
      <c r="R20" s="278" t="s">
        <v>287</v>
      </c>
      <c r="S20" s="279">
        <f>SUM(T20:U20)</f>
        <v>2042400</v>
      </c>
      <c r="T20" s="280">
        <v>710400</v>
      </c>
      <c r="U20" s="280">
        <v>1332000</v>
      </c>
      <c r="V20" s="280">
        <v>19200000</v>
      </c>
      <c r="W20" s="281" t="s">
        <v>289</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f>IF(基本情報入力シート!C34="","",基本情報入力シート!C34)</f>
        <v>1</v>
      </c>
      <c r="C21" s="289">
        <f>IF(基本情報入力シート!D34="","",基本情報入力シート!D34)</f>
        <v>3</v>
      </c>
      <c r="D21" s="289">
        <f>IF(基本情報入力シート!E34="","",基本情報入力シート!E34)</f>
        <v>1</v>
      </c>
      <c r="E21" s="289">
        <f>IF(基本情報入力シート!F34="","",基本情報入力シート!F34)</f>
        <v>4</v>
      </c>
      <c r="F21" s="289">
        <f>IF(基本情報入力シート!G34="","",基本情報入力シート!G34)</f>
        <v>5</v>
      </c>
      <c r="G21" s="289">
        <f>IF(基本情報入力シート!H34="","",基本情報入力シート!H34)</f>
        <v>6</v>
      </c>
      <c r="H21" s="289">
        <f>IF(基本情報入力シート!I34="","",基本情報入力シート!I34)</f>
        <v>7</v>
      </c>
      <c r="I21" s="289">
        <f>IF(基本情報入力シート!J34="","",基本情報入力シート!J34)</f>
        <v>8</v>
      </c>
      <c r="J21" s="289">
        <f>IF(基本情報入力シート!K34="","",基本情報入力シート!K34)</f>
        <v>9</v>
      </c>
      <c r="K21" s="290">
        <f>IF(基本情報入力シート!L34="","",基本情報入力シート!L34)</f>
        <v>2</v>
      </c>
      <c r="L21" s="273" t="str">
        <f t="shared" ref="L21:L24" si="2">B21&amp;C21</f>
        <v>13</v>
      </c>
      <c r="M21" s="291" t="str">
        <f>IF(基本情報入力シート!M34="","",基本情報入力シート!M34)</f>
        <v>東京都</v>
      </c>
      <c r="N21" s="291" t="str">
        <f>IF(基本情報入力シート!R34="","",基本情報入力シート!R34)</f>
        <v>東京都</v>
      </c>
      <c r="O21" s="292" t="str">
        <f>IF(基本情報入力シート!W34="","",基本情報入力シート!W34)</f>
        <v>豊島区</v>
      </c>
      <c r="P21" s="293" t="str">
        <f>IF(基本情報入力シート!X34="","",基本情報入力シート!X34)</f>
        <v>障害福祉事業所名称０２</v>
      </c>
      <c r="Q21" s="294" t="str">
        <f>IF(基本情報入力シート!Y34="","",基本情報入力シート!Y34)</f>
        <v>居宅介護</v>
      </c>
      <c r="R21" s="278" t="s">
        <v>288</v>
      </c>
      <c r="S21" s="295">
        <f t="shared" ref="S21:S25" si="3">SUM(T21:U21)</f>
        <v>1846800</v>
      </c>
      <c r="T21" s="280">
        <v>550800</v>
      </c>
      <c r="U21" s="280">
        <v>1296000</v>
      </c>
      <c r="V21" s="280">
        <v>23650000</v>
      </c>
      <c r="W21" s="281" t="s">
        <v>290</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f>IF(基本情報入力シート!C35="","",基本情報入力シート!C35)</f>
        <v>1</v>
      </c>
      <c r="C22" s="289">
        <f>IF(基本情報入力シート!D35="","",基本情報入力シート!D35)</f>
        <v>3</v>
      </c>
      <c r="D22" s="289">
        <f>IF(基本情報入力シート!E35="","",基本情報入力シート!E35)</f>
        <v>1</v>
      </c>
      <c r="E22" s="289">
        <f>IF(基本情報入力シート!F35="","",基本情報入力シート!F35)</f>
        <v>4</v>
      </c>
      <c r="F22" s="289">
        <f>IF(基本情報入力シート!G35="","",基本情報入力シート!G35)</f>
        <v>5</v>
      </c>
      <c r="G22" s="289">
        <f>IF(基本情報入力シート!H35="","",基本情報入力シート!H35)</f>
        <v>6</v>
      </c>
      <c r="H22" s="289">
        <f>IF(基本情報入力シート!I35="","",基本情報入力シート!I35)</f>
        <v>7</v>
      </c>
      <c r="I22" s="289">
        <f>IF(基本情報入力シート!J35="","",基本情報入力シート!J35)</f>
        <v>8</v>
      </c>
      <c r="J22" s="289">
        <f>IF(基本情報入力シート!K35="","",基本情報入力シート!K35)</f>
        <v>9</v>
      </c>
      <c r="K22" s="290">
        <f>IF(基本情報入力シート!L35="","",基本情報入力シート!L35)</f>
        <v>3</v>
      </c>
      <c r="L22" s="273" t="str">
        <f t="shared" si="2"/>
        <v>13</v>
      </c>
      <c r="M22" s="291" t="str">
        <f>IF(基本情報入力シート!M35="","",基本情報入力シート!M35)</f>
        <v>東京都</v>
      </c>
      <c r="N22" s="291" t="str">
        <f>IF(基本情報入力シート!R35="","",基本情報入力シート!R35)</f>
        <v>東京都</v>
      </c>
      <c r="O22" s="292" t="str">
        <f>IF(基本情報入力シート!W35="","",基本情報入力シート!W35)</f>
        <v>世田谷区</v>
      </c>
      <c r="P22" s="293" t="str">
        <f>IF(基本情報入力シート!X35="","",基本情報入力シート!X35)</f>
        <v>障害福祉事業所名称０３</v>
      </c>
      <c r="Q22" s="300" t="str">
        <f>IF(基本情報入力シート!Y35="","",基本情報入力シート!Y35)</f>
        <v>生活介護</v>
      </c>
      <c r="R22" s="278" t="s">
        <v>287</v>
      </c>
      <c r="S22" s="279">
        <f t="shared" si="3"/>
        <v>2486400</v>
      </c>
      <c r="T22" s="280">
        <v>710400</v>
      </c>
      <c r="U22" s="280">
        <v>1776000</v>
      </c>
      <c r="V22" s="280">
        <v>23200000</v>
      </c>
      <c r="W22" s="281" t="s">
        <v>290</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f>IF(基本情報入力シート!C36="","",基本情報入力シート!C36)</f>
        <v>1</v>
      </c>
      <c r="C23" s="289">
        <f>IF(基本情報入力シート!D36="","",基本情報入力シート!D36)</f>
        <v>1</v>
      </c>
      <c r="D23" s="289">
        <f>IF(基本情報入力シート!E36="","",基本情報入力シート!E36)</f>
        <v>1</v>
      </c>
      <c r="E23" s="289">
        <f>IF(基本情報入力シート!F36="","",基本情報入力シート!F36)</f>
        <v>4</v>
      </c>
      <c r="F23" s="289">
        <f>IF(基本情報入力シート!G36="","",基本情報入力シート!G36)</f>
        <v>5</v>
      </c>
      <c r="G23" s="289">
        <f>IF(基本情報入力シート!H36="","",基本情報入力シート!H36)</f>
        <v>6</v>
      </c>
      <c r="H23" s="289">
        <f>IF(基本情報入力シート!I36="","",基本情報入力シート!I36)</f>
        <v>7</v>
      </c>
      <c r="I23" s="289">
        <f>IF(基本情報入力シート!J36="","",基本情報入力シート!J36)</f>
        <v>8</v>
      </c>
      <c r="J23" s="289">
        <f>IF(基本情報入力シート!K36="","",基本情報入力シート!K36)</f>
        <v>9</v>
      </c>
      <c r="K23" s="290">
        <f>IF(基本情報入力シート!L36="","",基本情報入力シート!L36)</f>
        <v>4</v>
      </c>
      <c r="L23" s="273" t="str">
        <f t="shared" si="2"/>
        <v>11</v>
      </c>
      <c r="M23" s="291" t="str">
        <f>IF(基本情報入力シート!M36="","",基本情報入力シート!M36)</f>
        <v>さいたま市</v>
      </c>
      <c r="N23" s="291" t="str">
        <f>IF(基本情報入力シート!R36="","",基本情報入力シート!R36)</f>
        <v>埼玉県</v>
      </c>
      <c r="O23" s="292" t="str">
        <f>IF(基本情報入力シート!W36="","",基本情報入力シート!W36)</f>
        <v>さいたま市</v>
      </c>
      <c r="P23" s="293" t="str">
        <f>IF(基本情報入力シート!X36="","",基本情報入力シート!X36)</f>
        <v>障害福祉事業所名称０４</v>
      </c>
      <c r="Q23" s="300" t="str">
        <f>IF(基本情報入力シート!Y36="","",基本情報入力シート!Y36)</f>
        <v>就労継続支援Ｂ型</v>
      </c>
      <c r="R23" s="278" t="s">
        <v>287</v>
      </c>
      <c r="S23" s="279">
        <f t="shared" si="3"/>
        <v>1554000</v>
      </c>
      <c r="T23" s="280">
        <v>444000</v>
      </c>
      <c r="U23" s="280">
        <v>1110000</v>
      </c>
      <c r="V23" s="280">
        <v>17000000</v>
      </c>
      <c r="W23" s="281" t="s">
        <v>290</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f>IF(基本情報入力シート!C37="","",基本情報入力シート!C37)</f>
        <v>1</v>
      </c>
      <c r="C24" s="289">
        <f>IF(基本情報入力シート!D37="","",基本情報入力シート!D37)</f>
        <v>2</v>
      </c>
      <c r="D24" s="289">
        <f>IF(基本情報入力シート!E37="","",基本情報入力シート!E37)</f>
        <v>1</v>
      </c>
      <c r="E24" s="289">
        <f>IF(基本情報入力シート!F37="","",基本情報入力シート!F37)</f>
        <v>4</v>
      </c>
      <c r="F24" s="289">
        <f>IF(基本情報入力シート!G37="","",基本情報入力シート!G37)</f>
        <v>5</v>
      </c>
      <c r="G24" s="289">
        <f>IF(基本情報入力シート!H37="","",基本情報入力シート!H37)</f>
        <v>6</v>
      </c>
      <c r="H24" s="289">
        <f>IF(基本情報入力シート!I37="","",基本情報入力シート!I37)</f>
        <v>7</v>
      </c>
      <c r="I24" s="289">
        <f>IF(基本情報入力シート!J37="","",基本情報入力シート!J37)</f>
        <v>8</v>
      </c>
      <c r="J24" s="289">
        <f>IF(基本情報入力シート!K37="","",基本情報入力シート!K37)</f>
        <v>9</v>
      </c>
      <c r="K24" s="290">
        <f>IF(基本情報入力シート!L37="","",基本情報入力シート!L37)</f>
        <v>5</v>
      </c>
      <c r="L24" s="273" t="str">
        <f t="shared" si="2"/>
        <v>12</v>
      </c>
      <c r="M24" s="291" t="str">
        <f>IF(基本情報入力シート!M37="","",基本情報入力シート!M37)</f>
        <v>千葉市</v>
      </c>
      <c r="N24" s="291" t="str">
        <f>IF(基本情報入力シート!R37="","",基本情報入力シート!R37)</f>
        <v>千葉県</v>
      </c>
      <c r="O24" s="292" t="str">
        <f>IF(基本情報入力シート!W37="","",基本情報入力シート!W37)</f>
        <v>千葉市</v>
      </c>
      <c r="P24" s="293" t="str">
        <f>IF(基本情報入力シート!X37="","",基本情報入力シート!X37)</f>
        <v>障害福祉事業所名称０５</v>
      </c>
      <c r="Q24" s="300" t="str">
        <f>IF(基本情報入力シート!Y37="","",基本情報入力シート!Y37)</f>
        <v>施設入所支援</v>
      </c>
      <c r="R24" s="278" t="s">
        <v>287</v>
      </c>
      <c r="S24" s="279">
        <f t="shared" si="3"/>
        <v>7326000</v>
      </c>
      <c r="T24" s="280">
        <v>1554000</v>
      </c>
      <c r="U24" s="280">
        <v>5772000</v>
      </c>
      <c r="V24" s="280">
        <v>67750000</v>
      </c>
      <c r="W24" s="281" t="s">
        <v>291</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f>IF(基本情報入力シート!C38="","",基本情報入力シート!C38)</f>
        <v>1</v>
      </c>
      <c r="C25" s="289">
        <f>IF(基本情報入力シート!D38="","",基本情報入力シート!D38)</f>
        <v>2</v>
      </c>
      <c r="D25" s="289">
        <f>IF(基本情報入力シート!E38="","",基本情報入力シート!E38)</f>
        <v>1</v>
      </c>
      <c r="E25" s="289">
        <f>IF(基本情報入力シート!F38="","",基本情報入力シート!F38)</f>
        <v>4</v>
      </c>
      <c r="F25" s="289">
        <f>IF(基本情報入力シート!G38="","",基本情報入力シート!G38)</f>
        <v>5</v>
      </c>
      <c r="G25" s="289">
        <f>IF(基本情報入力シート!H38="","",基本情報入力シート!H38)</f>
        <v>6</v>
      </c>
      <c r="H25" s="289">
        <f>IF(基本情報入力シート!I38="","",基本情報入力シート!I38)</f>
        <v>7</v>
      </c>
      <c r="I25" s="289">
        <f>IF(基本情報入力シート!J38="","",基本情報入力シート!J38)</f>
        <v>8</v>
      </c>
      <c r="J25" s="289">
        <f>IF(基本情報入力シート!K38="","",基本情報入力シート!K38)</f>
        <v>9</v>
      </c>
      <c r="K25" s="290">
        <f>IF(基本情報入力シート!L38="","",基本情報入力シート!L38)</f>
        <v>5</v>
      </c>
      <c r="L25" s="273" t="str">
        <f t="shared" ref="L25" si="9">B25&amp;C25</f>
        <v>12</v>
      </c>
      <c r="M25" s="291" t="str">
        <f>IF(基本情報入力シート!M38="","",基本情報入力シート!M38)</f>
        <v>千葉市</v>
      </c>
      <c r="N25" s="291" t="str">
        <f>IF(基本情報入力シート!R38="","",基本情報入力シート!R38)</f>
        <v>千葉県</v>
      </c>
      <c r="O25" s="292" t="str">
        <f>IF(基本情報入力シート!W38="","",基本情報入力シート!W38)</f>
        <v>千葉市</v>
      </c>
      <c r="P25" s="293" t="str">
        <f>IF(基本情報入力シート!X38="","",基本情報入力シート!X38)</f>
        <v>障害福祉事業所名称０５</v>
      </c>
      <c r="Q25" s="300" t="str">
        <f>IF(基本情報入力シート!Y38="","",基本情報入力シート!Y38)</f>
        <v>障害者支援施設：生活介護</v>
      </c>
      <c r="R25" s="278" t="s">
        <v>287</v>
      </c>
      <c r="S25" s="279">
        <f t="shared" si="3"/>
        <v>9279600</v>
      </c>
      <c r="T25" s="280">
        <v>2175600</v>
      </c>
      <c r="U25" s="280">
        <v>7104000</v>
      </c>
      <c r="V25" s="280">
        <v>86050000</v>
      </c>
      <c r="W25" s="281" t="s">
        <v>291</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AN18:AN19"/>
    <mergeCell ref="AC5:AC6"/>
    <mergeCell ref="AI15:AI18"/>
    <mergeCell ref="Z5:AB5"/>
    <mergeCell ref="AF15:AH16"/>
    <mergeCell ref="AF17:AF18"/>
    <mergeCell ref="AG17:AG18"/>
    <mergeCell ref="AH17:AH18"/>
    <mergeCell ref="AK18:AK19"/>
    <mergeCell ref="AL18:AL19"/>
    <mergeCell ref="AM18:AM19"/>
    <mergeCell ref="AK17:AM17"/>
    <mergeCell ref="D3:P3"/>
    <mergeCell ref="AA17:AA18"/>
    <mergeCell ref="AB17:AB18"/>
    <mergeCell ref="X15:X18"/>
    <mergeCell ref="AB15:AE16"/>
    <mergeCell ref="AC17:AC18"/>
    <mergeCell ref="AE17:AE18"/>
    <mergeCell ref="Z17:Z18"/>
    <mergeCell ref="AD17:AD18"/>
    <mergeCell ref="V5:Y5"/>
    <mergeCell ref="Y16:AA16"/>
    <mergeCell ref="W15:W18"/>
    <mergeCell ref="V15:V18"/>
    <mergeCell ref="Y17:Y18"/>
    <mergeCell ref="N16:N19"/>
    <mergeCell ref="O16:O19"/>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厚生労働省保護課</cp:lastModifiedBy>
  <cp:lastPrinted>2021-03-24T10:09:48Z</cp:lastPrinted>
  <dcterms:created xsi:type="dcterms:W3CDTF">2018-06-19T01:27:02Z</dcterms:created>
  <dcterms:modified xsi:type="dcterms:W3CDTF">2021-03-25T08:20:05Z</dcterms:modified>
</cp:coreProperties>
</file>