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0326_事務処理手順\0326正式発出\☆発出\様式\"/>
    </mc:Choice>
  </mc:AlternateContent>
  <xr:revisionPtr revIDLastSave="0" documentId="13_ncr:1_{DC882CAE-C06E-4E0C-B10B-3C943AE7CCBA}" xr6:coauthVersionLast="47" xr6:coauthVersionMax="47" xr10:uidLastSave="{00000000-0000-0000-0000-000000000000}"/>
  <bookViews>
    <workbookView xWindow="-120" yWindow="-120" windowWidth="29040" windowHeight="15840" xr2:uid="{00000000-000D-0000-FFFF-FFFF0000000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B12F63B-9730-4049-8C79-2A5BC18D4B07}">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5DC3D11-C36C-497E-A38C-4FEEED35FAAB}">
      <text>
        <r>
          <rPr>
            <sz val="9"/>
            <color rgb="FF000000"/>
            <rFont val="MS P ゴシック"/>
            <family val="3"/>
            <charset val="128"/>
          </rPr>
          <t>令和５年度にベア加算を算定し、令和６年４・５月にも継続してベア加算を算定する場合「１」</t>
        </r>
      </text>
    </comment>
    <comment ref="Y4" authorId="0" shapeId="0" xr:uid="{13ACD9EE-062B-42DE-97E3-04E50F68B03C}">
      <text>
        <r>
          <rPr>
            <sz val="9"/>
            <color rgb="FF000000"/>
            <rFont val="MS P ゴシック"/>
            <family val="3"/>
            <charset val="128"/>
          </rPr>
          <t>必ずプルダウンで選択してください。</t>
        </r>
      </text>
    </comment>
    <comment ref="AE4" authorId="0" shapeId="0" xr:uid="{610A76D5-17A5-4F3C-A54E-866735BE47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C72F3D6F-4EE8-4BAF-BBC8-94049D807A6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F67A2C4-059B-46E2-8EBA-B2A5A5E342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8761A8AF-E95A-46E5-8D4F-42AFE8D30AE4}">
      <text>
        <r>
          <rPr>
            <sz val="9"/>
            <color rgb="FF000000"/>
            <rFont val="MS P ゴシック"/>
            <family val="3"/>
            <charset val="128"/>
          </rPr>
          <t>４・５月に処遇Ⅰ、６月以降に処遇Ⅰ相当の加算区分を算定する場合は「１」</t>
        </r>
      </text>
    </comment>
    <comment ref="CI6" authorId="0" shapeId="0" xr:uid="{B1F6E3EB-12E6-4825-8D53-276BF56090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A116C825-174A-465E-9A76-AD5B69EF026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0999595-F1AE-49A5-B117-CEB67A9B935F}">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A1B023-4766-4C73-8314-BA674F28859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8BB8581-480B-4CA1-97D9-F7C2223E40C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50FF0EB-FB4D-4B6E-9664-405E61D868D3}">
      <text>
        <r>
          <rPr>
            <sz val="9"/>
            <color rgb="FF000000"/>
            <rFont val="MS P ゴシック"/>
            <family val="3"/>
            <charset val="128"/>
          </rPr>
          <t>算定していない場合は、
「特定加算なし」を選択してください。</t>
        </r>
      </text>
    </comment>
    <comment ref="L9" authorId="0" shapeId="0" xr:uid="{27941C83-C450-4E90-A1B7-A2BB079CE7EC}">
      <text>
        <r>
          <rPr>
            <sz val="9"/>
            <color rgb="FF000000"/>
            <rFont val="MS P ゴシック"/>
            <family val="3"/>
            <charset val="128"/>
          </rPr>
          <t>算定していない場合は、
「ベア加算なし」を選択してください。</t>
        </r>
      </text>
    </comment>
    <comment ref="V9" authorId="1" shapeId="0" xr:uid="{99337BB8-5F80-4D2C-8C14-A6F58546C29D}">
      <text>
        <r>
          <rPr>
            <sz val="9"/>
            <color indexed="81"/>
            <rFont val="MS P ゴシック"/>
            <family val="3"/>
            <charset val="128"/>
          </rPr>
          <t>「新加算Ⅱ」が表示され、加算率が「エラー」と表示された場合は「新加算Ⅰ」と読み替えること。</t>
        </r>
      </text>
    </comment>
    <comment ref="CI9" authorId="0" shapeId="0" xr:uid="{4D7BC396-80E9-4BFF-BE1E-647203B8C1BE}">
      <text>
        <r>
          <rPr>
            <sz val="9"/>
            <color rgb="FF000000"/>
            <rFont val="MS P ゴシック"/>
            <family val="3"/>
            <charset val="128"/>
          </rPr>
          <t>キャリアパス要件Ⅴで「満たす」を選択していれば「１」</t>
        </r>
      </text>
    </comment>
    <comment ref="CI10" authorId="0" shapeId="0" xr:uid="{07025B43-494C-4994-B091-9FF61BAD157C}">
      <text>
        <r>
          <rPr>
            <sz val="9"/>
            <color rgb="FF000000"/>
            <rFont val="MS P ゴシック"/>
            <family val="3"/>
            <charset val="128"/>
          </rPr>
          <t>職場環境等要件の上位区分を「満たす」と選択していれば「１」</t>
        </r>
      </text>
    </comment>
    <comment ref="V12" authorId="1" shapeId="0" xr:uid="{54946B6C-002F-4E3B-9288-1876AA01FB33}">
      <text>
        <r>
          <rPr>
            <sz val="9"/>
            <color indexed="81"/>
            <rFont val="MS P ゴシック"/>
            <family val="3"/>
            <charset val="128"/>
          </rPr>
          <t>「新加算Ⅱ」が表示され、加算率が「エラー」と表示された場合は「新加算Ⅰ」と読み替えること。</t>
        </r>
      </text>
    </comment>
    <comment ref="B13" authorId="0" shapeId="0" xr:uid="{028BF5F5-B955-48AE-A6E9-5B454174A501}">
      <text>
        <r>
          <rPr>
            <sz val="9"/>
            <color rgb="FF000000"/>
            <rFont val="MS P ゴシック"/>
            <family val="3"/>
            <charset val="128"/>
          </rPr>
          <t>令和６年度の算定対象月を記入してください。</t>
        </r>
      </text>
    </comment>
    <comment ref="F15" authorId="0" shapeId="0" xr:uid="{021D438A-C04D-426F-9097-80C28BF6C93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83751DC-7F2C-49C3-AAD7-F6A21ABC2BBD}">
      <text>
        <r>
          <rPr>
            <sz val="9"/>
            <color indexed="81"/>
            <rFont val="MS P ゴシック"/>
            <family val="3"/>
            <charset val="128"/>
          </rPr>
          <t>「新加算Ⅱ」が表示され、加算率が「エラー」と表示された場合は「新加算Ⅰ」と読み替えること。</t>
        </r>
      </text>
    </comment>
    <comment ref="B18" authorId="0" shapeId="0" xr:uid="{AB1D084F-CCDF-4A04-BACA-2A17A70156ED}">
      <text>
        <r>
          <rPr>
            <sz val="9"/>
            <color rgb="FF000000"/>
            <rFont val="MS P ゴシック"/>
            <family val="3"/>
            <charset val="128"/>
          </rPr>
          <t>右欄の選択肢（「満たす」など）から、
それぞれ当てはまるものを選択してください。</t>
        </r>
      </text>
    </comment>
    <comment ref="AL25" authorId="0" shapeId="0" xr:uid="{3CFA5F97-D27F-4E99-9D47-0D15EBFE4A6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42C8A09-D968-4703-9352-75C33636A4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367C883-A92C-444B-8FE0-06835E16264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A55AB3C4-78E1-4D20-8916-128C7B8B2D51}">
      <text>
        <r>
          <rPr>
            <sz val="9"/>
            <color rgb="FF000000"/>
            <rFont val="MS P ゴシック"/>
            <family val="3"/>
            <charset val="128"/>
          </rPr>
          <t>小規模事業者等の特例で満たす場合も含む</t>
        </r>
      </text>
    </comment>
    <comment ref="AG37" authorId="0" shapeId="0" xr:uid="{3F42A629-371C-4A48-9437-8367B89E336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B27D93E1-80DE-48B3-B2FA-DB7E059EF15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1D76ACC2-04A6-4577-AD0E-6DD92C16BBC6}">
      <text>
        <r>
          <rPr>
            <sz val="9"/>
            <color indexed="81"/>
            <rFont val="MS P ゴシック"/>
            <family val="3"/>
            <charset val="128"/>
          </rPr>
          <t>左記に「対象加算なし」が表示された場合は、「満たす」を選択し、「対象加算なし」を選択してください。</t>
        </r>
      </text>
    </comment>
    <comment ref="AL40" authorId="1" shapeId="0" xr:uid="{99C9C41A-0110-450E-AAFE-DC26E70181EC}">
      <text>
        <r>
          <rPr>
            <sz val="9"/>
            <color indexed="81"/>
            <rFont val="MS P ゴシック"/>
            <family val="3"/>
            <charset val="128"/>
          </rPr>
          <t>左記に「対象加算なし」が表示された場合は、「満たす」を選択し、「対象加算なし」を選択してください。</t>
        </r>
      </text>
    </comment>
    <comment ref="AD41" authorId="0" shapeId="0" xr:uid="{DD98CC16-CE79-4A49-89CC-402AF14C04AA}">
      <text>
        <r>
          <rPr>
            <sz val="9"/>
            <color rgb="FF000000"/>
            <rFont val="MS P ゴシック"/>
            <family val="3"/>
            <charset val="128"/>
          </rPr>
          <t>「満たす」を選択した場合は、算定する加算の区分等を選択してください。</t>
        </r>
      </text>
    </comment>
    <comment ref="AL41" authorId="0" shapeId="0" xr:uid="{F3BFE41D-2E2B-4033-9440-1C72D41A8ADE}">
      <text>
        <r>
          <rPr>
            <sz val="9"/>
            <color rgb="FF000000"/>
            <rFont val="MS P ゴシック"/>
            <family val="3"/>
            <charset val="128"/>
          </rPr>
          <t>「満たす」を選択した場合は、算定する加算の区分等を選択してください。</t>
        </r>
      </text>
    </comment>
    <comment ref="B47" authorId="0" shapeId="0" xr:uid="{9B6B9EEE-1525-4E83-A59D-79978547F12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98E5653-18A9-442A-81BF-C84182B9A0F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96AFEA3-68CB-4E04-91DC-675F8D8428AC}">
      <text>
        <r>
          <rPr>
            <sz val="9"/>
            <color rgb="FF000000"/>
            <rFont val="MS P ゴシック"/>
            <family val="3"/>
            <charset val="128"/>
          </rPr>
          <t>令和５年度にベア加算を算定し、令和６年４・５月にも継続してベア加算を算定する場合「１」</t>
        </r>
      </text>
    </comment>
    <comment ref="Y4" authorId="0" shapeId="0" xr:uid="{4FABEA92-42C7-49E2-A3A6-BB5CEAE0C6BA}">
      <text>
        <r>
          <rPr>
            <sz val="9"/>
            <color rgb="FF000000"/>
            <rFont val="MS P ゴシック"/>
            <family val="3"/>
            <charset val="128"/>
          </rPr>
          <t>必ずプルダウンで選択してください。</t>
        </r>
      </text>
    </comment>
    <comment ref="AE4" authorId="0" shapeId="0" xr:uid="{294B5A51-8BBB-44EF-91F3-B8CF396638E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4C7D595-8163-4D0C-B5F0-3FB93C7EE045}">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DBF9B4D-DED3-496D-BFD0-62BFE4665B2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BD443D2-8AD9-4BE3-B357-962B1D466F89}">
      <text>
        <r>
          <rPr>
            <sz val="9"/>
            <color rgb="FF000000"/>
            <rFont val="MS P ゴシック"/>
            <family val="3"/>
            <charset val="128"/>
          </rPr>
          <t>４・５月に処遇Ⅰ、６月以降に処遇Ⅰ相当の加算区分を算定する場合は「１」</t>
        </r>
      </text>
    </comment>
    <comment ref="CI6" authorId="0" shapeId="0" xr:uid="{F6687675-FF7F-4924-A51F-D98B514EC53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2EAC373-BF01-4A99-9F28-8DED2B06A1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B7331DE8-4C8C-4915-977D-CEB27B03E16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AB62EDD-C0BB-4FD1-93E6-EC0CB554885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E118D370-B20C-4B98-A652-BB07D1720DB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BE26C9B-6945-491E-B4FF-839D08453F8A}">
      <text>
        <r>
          <rPr>
            <sz val="9"/>
            <color rgb="FF000000"/>
            <rFont val="MS P ゴシック"/>
            <family val="3"/>
            <charset val="128"/>
          </rPr>
          <t>算定していない場合は、
「特定加算なし」を選択してください。</t>
        </r>
      </text>
    </comment>
    <comment ref="L9" authorId="0" shapeId="0" xr:uid="{D2950B7C-BB33-4ADD-9B65-92D970E430C9}">
      <text>
        <r>
          <rPr>
            <sz val="9"/>
            <color rgb="FF000000"/>
            <rFont val="MS P ゴシック"/>
            <family val="3"/>
            <charset val="128"/>
          </rPr>
          <t>算定していない場合は、
「ベア加算なし」を選択してください。</t>
        </r>
      </text>
    </comment>
    <comment ref="V9" authorId="1" shapeId="0" xr:uid="{8CC95EF9-D404-4DC7-94F1-10B726119945}">
      <text>
        <r>
          <rPr>
            <sz val="9"/>
            <color indexed="81"/>
            <rFont val="MS P ゴシック"/>
            <family val="3"/>
            <charset val="128"/>
          </rPr>
          <t>「新加算Ⅱ」が表示され、加算率が「エラー」と表示された場合は「新加算Ⅰ」と読み替えること。</t>
        </r>
      </text>
    </comment>
    <comment ref="CI9" authorId="0" shapeId="0" xr:uid="{5568DDB2-81B9-430C-B872-ABF398E0F84E}">
      <text>
        <r>
          <rPr>
            <sz val="9"/>
            <color rgb="FF000000"/>
            <rFont val="MS P ゴシック"/>
            <family val="3"/>
            <charset val="128"/>
          </rPr>
          <t>キャリアパス要件Ⅴで「満たす」を選択していれば「１」</t>
        </r>
      </text>
    </comment>
    <comment ref="CI10" authorId="0" shapeId="0" xr:uid="{3C8AB464-F065-46CC-95BC-37A947D91520}">
      <text>
        <r>
          <rPr>
            <sz val="9"/>
            <color rgb="FF000000"/>
            <rFont val="MS P ゴシック"/>
            <family val="3"/>
            <charset val="128"/>
          </rPr>
          <t>職場環境等要件の上位区分を「満たす」と選択していれば「１」</t>
        </r>
      </text>
    </comment>
    <comment ref="V12" authorId="1" shapeId="0" xr:uid="{FD573E1D-0830-4924-9863-7D52CD1FAD7C}">
      <text>
        <r>
          <rPr>
            <sz val="9"/>
            <color indexed="81"/>
            <rFont val="MS P ゴシック"/>
            <family val="3"/>
            <charset val="128"/>
          </rPr>
          <t>「新加算Ⅱ」が表示され、加算率が「エラー」と表示された場合は「新加算Ⅰ」と読み替えること。</t>
        </r>
      </text>
    </comment>
    <comment ref="B13" authorId="0" shapeId="0" xr:uid="{62F44ABA-3242-407D-8367-23A6B3157144}">
      <text>
        <r>
          <rPr>
            <sz val="9"/>
            <color rgb="FF000000"/>
            <rFont val="MS P ゴシック"/>
            <family val="3"/>
            <charset val="128"/>
          </rPr>
          <t>令和６年度の算定対象月を記入してください。</t>
        </r>
      </text>
    </comment>
    <comment ref="F15" authorId="0" shapeId="0" xr:uid="{2EB28473-3759-40A7-A6CC-74BCD209537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02001B1-FC4E-443C-9CB5-ED259026992F}">
      <text>
        <r>
          <rPr>
            <sz val="9"/>
            <color indexed="81"/>
            <rFont val="MS P ゴシック"/>
            <family val="3"/>
            <charset val="128"/>
          </rPr>
          <t>「新加算Ⅱ」が表示され、加算率が「エラー」と表示された場合は「新加算Ⅰ」と読み替えること。</t>
        </r>
      </text>
    </comment>
    <comment ref="B18" authorId="0" shapeId="0" xr:uid="{C11CF107-CB43-461D-A9A1-7435097A0124}">
      <text>
        <r>
          <rPr>
            <sz val="9"/>
            <color rgb="FF000000"/>
            <rFont val="MS P ゴシック"/>
            <family val="3"/>
            <charset val="128"/>
          </rPr>
          <t>右欄の選択肢（「満たす」など）から、
それぞれ当てはまるものを選択してください。</t>
        </r>
      </text>
    </comment>
    <comment ref="AL25" authorId="0" shapeId="0" xr:uid="{F244A279-F732-47D2-AC54-85126BB345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FDE20BF-50CB-4DE3-96E4-754FFDA67A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856747E-315F-4859-A07A-C458B0311C1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57396E8-198A-49E9-BC08-957E294882FC}">
      <text>
        <r>
          <rPr>
            <sz val="9"/>
            <color rgb="FF000000"/>
            <rFont val="MS P ゴシック"/>
            <family val="3"/>
            <charset val="128"/>
          </rPr>
          <t>小規模事業者等の特例で満たす場合も含む</t>
        </r>
      </text>
    </comment>
    <comment ref="AG37" authorId="0" shapeId="0" xr:uid="{61B3781A-5C1A-4B8C-A00C-4C4E10D3C6A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DBDD6E9-3E76-44C5-A9B6-4383E697581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8A3FD11-70FE-4D06-BE1D-1ACF7D01B369}">
      <text>
        <r>
          <rPr>
            <sz val="9"/>
            <color indexed="81"/>
            <rFont val="MS P ゴシック"/>
            <family val="3"/>
            <charset val="128"/>
          </rPr>
          <t>左記に「対象加算なし」が表示された場合は、「満たす」を選択し、「対象加算なし」を選択してください。</t>
        </r>
      </text>
    </comment>
    <comment ref="AL40" authorId="1" shapeId="0" xr:uid="{0D29143D-C473-42FB-8280-18CB4C317785}">
      <text>
        <r>
          <rPr>
            <sz val="9"/>
            <color indexed="81"/>
            <rFont val="MS P ゴシック"/>
            <family val="3"/>
            <charset val="128"/>
          </rPr>
          <t>左記に「対象加算なし」が表示された場合は、「満たす」を選択し、「対象加算なし」を選択してください。</t>
        </r>
      </text>
    </comment>
    <comment ref="AD41" authorId="0" shapeId="0" xr:uid="{5A5F5BC0-41C8-4C2C-995A-5529DC8C8520}">
      <text>
        <r>
          <rPr>
            <sz val="9"/>
            <color rgb="FF000000"/>
            <rFont val="MS P ゴシック"/>
            <family val="3"/>
            <charset val="128"/>
          </rPr>
          <t>「満たす」を選択した場合は、算定する加算の区分等を選択してください。</t>
        </r>
      </text>
    </comment>
    <comment ref="AL41" authorId="0" shapeId="0" xr:uid="{1FA4D924-5C92-4F2A-8374-A8CCBD9CA3CA}">
      <text>
        <r>
          <rPr>
            <sz val="9"/>
            <color rgb="FF000000"/>
            <rFont val="MS P ゴシック"/>
            <family val="3"/>
            <charset val="128"/>
          </rPr>
          <t>「満たす」を選択した場合は、算定する加算の区分等を選択してください。</t>
        </r>
      </text>
    </comment>
    <comment ref="B47" authorId="0" shapeId="0" xr:uid="{757B5129-B6BE-42B0-9103-9ABC6FC25C27}">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588E88A-87A2-475F-A3B8-F2E06AB8D3F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A398592-ECFD-47A8-9958-E6F69CF1B108}">
      <text>
        <r>
          <rPr>
            <sz val="9"/>
            <color rgb="FF000000"/>
            <rFont val="MS P ゴシック"/>
            <family val="3"/>
            <charset val="128"/>
          </rPr>
          <t>令和５年度にベア加算を算定し、令和６年４・５月にも継続してベア加算を算定する場合「１」</t>
        </r>
      </text>
    </comment>
    <comment ref="Y4" authorId="0" shapeId="0" xr:uid="{3DF06D1B-9013-4353-9B79-500FB9B63190}">
      <text>
        <r>
          <rPr>
            <sz val="9"/>
            <color rgb="FF000000"/>
            <rFont val="MS P ゴシック"/>
            <family val="3"/>
            <charset val="128"/>
          </rPr>
          <t>必ずプルダウンで選択してください。</t>
        </r>
      </text>
    </comment>
    <comment ref="AE4" authorId="0" shapeId="0" xr:uid="{D843A340-3A96-4E77-AE55-A5F3EF3D0B07}">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8D65D32-5C82-4F88-9D9D-8C1DA5B51BEE}">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E0A6080F-512E-4B7F-9B5E-31259BB4454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0C6D937-4C15-43C2-B8DE-537753E1135C}">
      <text>
        <r>
          <rPr>
            <sz val="9"/>
            <color rgb="FF000000"/>
            <rFont val="MS P ゴシック"/>
            <family val="3"/>
            <charset val="128"/>
          </rPr>
          <t>４・５月に処遇Ⅰ、６月以降に処遇Ⅰ相当の加算区分を算定する場合は「１」</t>
        </r>
      </text>
    </comment>
    <comment ref="CI6" authorId="0" shapeId="0" xr:uid="{3CC8F920-93C2-4AA2-8EBA-9A520ADC1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1B4AF0C-E571-406C-87A3-574E018284F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1962E6-8B25-462E-807A-66A36FE2BA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84907F2-D356-4EE7-895A-DD2062E1AC6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945D4E6-58E6-48B7-964C-70C590F1E227}">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3F52CDB-FFD1-4C02-9DF2-E87504F507FA}">
      <text>
        <r>
          <rPr>
            <sz val="9"/>
            <color rgb="FF000000"/>
            <rFont val="MS P ゴシック"/>
            <family val="3"/>
            <charset val="128"/>
          </rPr>
          <t>算定していない場合は、
「特定加算なし」を選択してください。</t>
        </r>
      </text>
    </comment>
    <comment ref="L9" authorId="0" shapeId="0" xr:uid="{7FB3974C-4CD1-4459-B321-CECADF963373}">
      <text>
        <r>
          <rPr>
            <sz val="9"/>
            <color rgb="FF000000"/>
            <rFont val="MS P ゴシック"/>
            <family val="3"/>
            <charset val="128"/>
          </rPr>
          <t>算定していない場合は、
「ベア加算なし」を選択してください。</t>
        </r>
      </text>
    </comment>
    <comment ref="V9" authorId="1" shapeId="0" xr:uid="{F357D31D-1C1F-43B8-A194-E495E483D6D8}">
      <text>
        <r>
          <rPr>
            <sz val="9"/>
            <color indexed="81"/>
            <rFont val="MS P ゴシック"/>
            <family val="3"/>
            <charset val="128"/>
          </rPr>
          <t>「新加算Ⅱ」が表示され、加算率が「エラー」と表示された場合は「新加算Ⅰ」と読み替えること。</t>
        </r>
      </text>
    </comment>
    <comment ref="CI9" authorId="0" shapeId="0" xr:uid="{89D1D51B-D1AA-44E0-88E3-B056902D2173}">
      <text>
        <r>
          <rPr>
            <sz val="9"/>
            <color rgb="FF000000"/>
            <rFont val="MS P ゴシック"/>
            <family val="3"/>
            <charset val="128"/>
          </rPr>
          <t>キャリアパス要件Ⅴで「満たす」を選択していれば「１」</t>
        </r>
      </text>
    </comment>
    <comment ref="CI10" authorId="0" shapeId="0" xr:uid="{3B08D351-A1CA-434C-B6D3-202C1BC79E4F}">
      <text>
        <r>
          <rPr>
            <sz val="9"/>
            <color rgb="FF000000"/>
            <rFont val="MS P ゴシック"/>
            <family val="3"/>
            <charset val="128"/>
          </rPr>
          <t>職場環境等要件の上位区分を「満たす」と選択していれば「１」</t>
        </r>
      </text>
    </comment>
    <comment ref="V12" authorId="1" shapeId="0" xr:uid="{986093AC-B9C0-4893-B319-980A4D7F891A}">
      <text>
        <r>
          <rPr>
            <sz val="9"/>
            <color indexed="81"/>
            <rFont val="MS P ゴシック"/>
            <family val="3"/>
            <charset val="128"/>
          </rPr>
          <t>「新加算Ⅱ」が表示され、加算率が「エラー」と表示された場合は「新加算Ⅰ」と読み替えること。</t>
        </r>
      </text>
    </comment>
    <comment ref="B13" authorId="0" shapeId="0" xr:uid="{2496BB8F-F7A2-4060-ABA0-4FE1555104F4}">
      <text>
        <r>
          <rPr>
            <sz val="9"/>
            <color rgb="FF000000"/>
            <rFont val="MS P ゴシック"/>
            <family val="3"/>
            <charset val="128"/>
          </rPr>
          <t>令和６年度の算定対象月を記入してください。</t>
        </r>
      </text>
    </comment>
    <comment ref="F15" authorId="0" shapeId="0" xr:uid="{824CF842-3216-4F96-B037-236875E215F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AC6DA937-7A57-4C23-83DA-06E4279DD458}">
      <text>
        <r>
          <rPr>
            <sz val="9"/>
            <color indexed="81"/>
            <rFont val="MS P ゴシック"/>
            <family val="3"/>
            <charset val="128"/>
          </rPr>
          <t>「新加算Ⅱ」が表示され、加算率が「エラー」と表示された場合は「新加算Ⅰ」と読み替えること。</t>
        </r>
      </text>
    </comment>
    <comment ref="B18" authorId="0" shapeId="0" xr:uid="{B605A902-2A98-431B-A307-F8DDEE53641C}">
      <text>
        <r>
          <rPr>
            <sz val="9"/>
            <color rgb="FF000000"/>
            <rFont val="MS P ゴシック"/>
            <family val="3"/>
            <charset val="128"/>
          </rPr>
          <t>右欄の選択肢（「満たす」など）から、
それぞれ当てはまるものを選択してください。</t>
        </r>
      </text>
    </comment>
    <comment ref="AL25" authorId="0" shapeId="0" xr:uid="{86196D5B-4382-48B7-A89B-674FA2F79CD8}">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D601F7A-2752-49ED-9DB7-F70425E3F95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5DCC9E2-4835-490A-869B-C9A9EC6D95E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EF8161E1-8DF7-4750-8C32-83D34097D0E5}">
      <text>
        <r>
          <rPr>
            <sz val="9"/>
            <color rgb="FF000000"/>
            <rFont val="MS P ゴシック"/>
            <family val="3"/>
            <charset val="128"/>
          </rPr>
          <t>小規模事業者等の特例で満たす場合も含む</t>
        </r>
      </text>
    </comment>
    <comment ref="AG37" authorId="0" shapeId="0" xr:uid="{8AF8FA01-3A89-478E-A57E-580A881EC1C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E42C5602-083D-47DB-BB77-721FFF600CD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D0E19803-B9A5-4601-A560-55BACF91AF2A}">
      <text>
        <r>
          <rPr>
            <sz val="9"/>
            <color indexed="81"/>
            <rFont val="MS P ゴシック"/>
            <family val="3"/>
            <charset val="128"/>
          </rPr>
          <t>左記に「対象加算なし」が表示された場合は、「満たす」を選択し、「対象加算なし」を選択してください。</t>
        </r>
      </text>
    </comment>
    <comment ref="AL40" authorId="1" shapeId="0" xr:uid="{0B89C5B6-1871-47FA-919F-6C33D5D5DF0F}">
      <text>
        <r>
          <rPr>
            <sz val="9"/>
            <color indexed="81"/>
            <rFont val="MS P ゴシック"/>
            <family val="3"/>
            <charset val="128"/>
          </rPr>
          <t>左記に「対象加算なし」が表示された場合は、「満たす」を選択し、「対象加算なし」を選択してください。</t>
        </r>
      </text>
    </comment>
    <comment ref="AD41" authorId="0" shapeId="0" xr:uid="{66308C12-25E2-404F-A930-297220F045C8}">
      <text>
        <r>
          <rPr>
            <sz val="9"/>
            <color rgb="FF000000"/>
            <rFont val="MS P ゴシック"/>
            <family val="3"/>
            <charset val="128"/>
          </rPr>
          <t>「満たす」を選択した場合は、算定する加算の区分等を選択してください。</t>
        </r>
      </text>
    </comment>
    <comment ref="AL41" authorId="0" shapeId="0" xr:uid="{38C4D55F-4203-4C70-9C1B-45F0C137FB5B}">
      <text>
        <r>
          <rPr>
            <sz val="9"/>
            <color rgb="FF000000"/>
            <rFont val="MS P ゴシック"/>
            <family val="3"/>
            <charset val="128"/>
          </rPr>
          <t>「満たす」を選択した場合は、算定する加算の区分等を選択してください。</t>
        </r>
      </text>
    </comment>
    <comment ref="B47" authorId="0" shapeId="0" xr:uid="{4B961671-9263-41DB-B5B4-28776F96376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38B2513-085B-43A4-874B-6FEFA77DA00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E97671-682A-4703-8633-35FDF31319A1}">
      <text>
        <r>
          <rPr>
            <sz val="9"/>
            <color rgb="FF000000"/>
            <rFont val="MS P ゴシック"/>
            <family val="3"/>
            <charset val="128"/>
          </rPr>
          <t>令和５年度にベア加算を算定し、令和６年４・５月にも継続してベア加算を算定する場合「１」</t>
        </r>
      </text>
    </comment>
    <comment ref="Y4" authorId="0" shapeId="0" xr:uid="{5AB37601-F85F-4DDE-8E49-EA813C556415}">
      <text>
        <r>
          <rPr>
            <sz val="9"/>
            <color rgb="FF000000"/>
            <rFont val="MS P ゴシック"/>
            <family val="3"/>
            <charset val="128"/>
          </rPr>
          <t>必ずプルダウンで選択してください。</t>
        </r>
      </text>
    </comment>
    <comment ref="AE4" authorId="0" shapeId="0" xr:uid="{F1CF6729-0B53-4C6B-8EB5-A24EF85C72F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71E88CE-665F-46E4-9803-585832B0EB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1226CCF4-8B76-4C31-8E9C-A7FAC6EFB45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6DD0A3F-1F15-4966-A983-0A6365E4CE0A}">
      <text>
        <r>
          <rPr>
            <sz val="9"/>
            <color rgb="FF000000"/>
            <rFont val="MS P ゴシック"/>
            <family val="3"/>
            <charset val="128"/>
          </rPr>
          <t>４・５月に処遇Ⅰ、６月以降に処遇Ⅰ相当の加算区分を算定する場合は「１」</t>
        </r>
      </text>
    </comment>
    <comment ref="CI6" authorId="0" shapeId="0" xr:uid="{5A08ED19-DF08-4D5B-94AB-A6DA69F0838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B92BEF-CD54-4A28-B069-4598AD4D090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BCAA59A-FB38-4DD3-A2F6-06D0F51C110D}">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59BCF2D-9C4A-4107-ABD0-19735E12254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C62D278-B98F-41F2-B547-4B692B32585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8AAE3E3-B7B8-413C-81B6-71BFD901D605}">
      <text>
        <r>
          <rPr>
            <sz val="9"/>
            <color rgb="FF000000"/>
            <rFont val="MS P ゴシック"/>
            <family val="3"/>
            <charset val="128"/>
          </rPr>
          <t>算定していない場合は、
「特定加算なし」を選択してください。</t>
        </r>
      </text>
    </comment>
    <comment ref="L9" authorId="0" shapeId="0" xr:uid="{16094F6A-DB56-4EA1-BCF4-1507431B2C0E}">
      <text>
        <r>
          <rPr>
            <sz val="9"/>
            <color rgb="FF000000"/>
            <rFont val="MS P ゴシック"/>
            <family val="3"/>
            <charset val="128"/>
          </rPr>
          <t>算定していない場合は、
「ベア加算なし」を選択してください。</t>
        </r>
      </text>
    </comment>
    <comment ref="V9" authorId="1" shapeId="0" xr:uid="{13D28839-6310-4A2B-AE64-43DAD2D6EEE9}">
      <text>
        <r>
          <rPr>
            <sz val="9"/>
            <color indexed="81"/>
            <rFont val="MS P ゴシック"/>
            <family val="3"/>
            <charset val="128"/>
          </rPr>
          <t>「新加算Ⅱ」が表示され、加算率が「エラー」と表示された場合は「新加算Ⅰ」と読み替えること。</t>
        </r>
      </text>
    </comment>
    <comment ref="CI9" authorId="0" shapeId="0" xr:uid="{7AE06CCF-E834-4B67-BBAB-8532F8C155C0}">
      <text>
        <r>
          <rPr>
            <sz val="9"/>
            <color rgb="FF000000"/>
            <rFont val="MS P ゴシック"/>
            <family val="3"/>
            <charset val="128"/>
          </rPr>
          <t>キャリアパス要件Ⅴで「満たす」を選択していれば「１」</t>
        </r>
      </text>
    </comment>
    <comment ref="CI10" authorId="0" shapeId="0" xr:uid="{1643A694-55BE-4EF8-B19F-C9300095ABE6}">
      <text>
        <r>
          <rPr>
            <sz val="9"/>
            <color rgb="FF000000"/>
            <rFont val="MS P ゴシック"/>
            <family val="3"/>
            <charset val="128"/>
          </rPr>
          <t>職場環境等要件の上位区分を「満たす」と選択していれば「１」</t>
        </r>
      </text>
    </comment>
    <comment ref="V12" authorId="1" shapeId="0" xr:uid="{586DC95B-DEE3-4533-A6B0-1C27077A9E2D}">
      <text>
        <r>
          <rPr>
            <sz val="9"/>
            <color indexed="81"/>
            <rFont val="MS P ゴシック"/>
            <family val="3"/>
            <charset val="128"/>
          </rPr>
          <t>「新加算Ⅱ」が表示され、加算率が「エラー」と表示された場合は「新加算Ⅰ」と読み替えること。</t>
        </r>
      </text>
    </comment>
    <comment ref="B13" authorId="0" shapeId="0" xr:uid="{2D5093F6-E4FB-43AE-B4BD-0EA416C9C3A2}">
      <text>
        <r>
          <rPr>
            <sz val="9"/>
            <color rgb="FF000000"/>
            <rFont val="MS P ゴシック"/>
            <family val="3"/>
            <charset val="128"/>
          </rPr>
          <t>令和６年度の算定対象月を記入してください。</t>
        </r>
      </text>
    </comment>
    <comment ref="F15" authorId="0" shapeId="0" xr:uid="{A960034E-9B82-49B8-9B42-11DD99E99CBD}">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1D79B1B9-6C6E-40CC-AAC9-86F2C5902E64}">
      <text>
        <r>
          <rPr>
            <sz val="9"/>
            <color indexed="81"/>
            <rFont val="MS P ゴシック"/>
            <family val="3"/>
            <charset val="128"/>
          </rPr>
          <t>「新加算Ⅱ」が表示され、加算率が「エラー」と表示された場合は「新加算Ⅰ」と読み替えること。</t>
        </r>
      </text>
    </comment>
    <comment ref="B18" authorId="0" shapeId="0" xr:uid="{A5D7DA18-F391-403B-8032-D7D57AE38CB7}">
      <text>
        <r>
          <rPr>
            <sz val="9"/>
            <color rgb="FF000000"/>
            <rFont val="MS P ゴシック"/>
            <family val="3"/>
            <charset val="128"/>
          </rPr>
          <t>右欄の選択肢（「満たす」など）から、
それぞれ当てはまるものを選択してください。</t>
        </r>
      </text>
    </comment>
    <comment ref="AL25" authorId="0" shapeId="0" xr:uid="{58E13DD3-53FD-4853-89D4-ED8C9490A5CB}">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39385A8-174D-4312-B4E6-79A61CFC3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6FCAE47-3A8A-4E94-80C8-EC7DEEBFCA65}">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422CD58D-8330-4636-BE41-1C5D941744C1}">
      <text>
        <r>
          <rPr>
            <sz val="9"/>
            <color rgb="FF000000"/>
            <rFont val="MS P ゴシック"/>
            <family val="3"/>
            <charset val="128"/>
          </rPr>
          <t>小規模事業者等の特例で満たす場合も含む</t>
        </r>
      </text>
    </comment>
    <comment ref="AG37" authorId="0" shapeId="0" xr:uid="{2ED6028C-F70D-48B2-90F9-92B6DC5B699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103ACD0D-D97B-47BA-97B9-2E1FA15259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EF28DD17-7648-41E8-AE68-DDDF2CECDF63}">
      <text>
        <r>
          <rPr>
            <sz val="9"/>
            <color indexed="81"/>
            <rFont val="MS P ゴシック"/>
            <family val="3"/>
            <charset val="128"/>
          </rPr>
          <t>左記に「対象加算なし」が表示された場合は、「満たす」を選択し、「対象加算なし」を選択してください。</t>
        </r>
      </text>
    </comment>
    <comment ref="AL40" authorId="1" shapeId="0" xr:uid="{DBC8D410-A57E-4379-87CA-5009C138F2AE}">
      <text>
        <r>
          <rPr>
            <sz val="9"/>
            <color indexed="81"/>
            <rFont val="MS P ゴシック"/>
            <family val="3"/>
            <charset val="128"/>
          </rPr>
          <t>左記に「対象加算なし」が表示された場合は、「満たす」を選択し、「対象加算なし」を選択してください。</t>
        </r>
      </text>
    </comment>
    <comment ref="AD41" authorId="0" shapeId="0" xr:uid="{EF7F4854-82F6-494B-ACC8-35A00C9F3255}">
      <text>
        <r>
          <rPr>
            <sz val="9"/>
            <color rgb="FF000000"/>
            <rFont val="MS P ゴシック"/>
            <family val="3"/>
            <charset val="128"/>
          </rPr>
          <t>「満たす」を選択した場合は、算定する加算の区分等を選択してください。</t>
        </r>
      </text>
    </comment>
    <comment ref="AL41" authorId="0" shapeId="0" xr:uid="{6D473C08-9699-4D65-9213-50F8CD7F36D7}">
      <text>
        <r>
          <rPr>
            <sz val="9"/>
            <color rgb="FF000000"/>
            <rFont val="MS P ゴシック"/>
            <family val="3"/>
            <charset val="128"/>
          </rPr>
          <t>「満たす」を選択した場合は、算定する加算の区分等を選択してください。</t>
        </r>
      </text>
    </comment>
    <comment ref="B47" authorId="0" shapeId="0" xr:uid="{9E76F7A9-337D-4DC5-BE40-C58A2CA71DB1}">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40AFF4DD-B9BD-472F-B188-C0EC589F15A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ED4CA4AF-F706-4925-B8A0-083B7E4D2A10}">
      <text>
        <r>
          <rPr>
            <sz val="9"/>
            <color rgb="FF000000"/>
            <rFont val="MS P ゴシック"/>
            <family val="3"/>
            <charset val="128"/>
          </rPr>
          <t>令和５年度にベア加算を算定し、令和６年４・５月にも継続してベア加算を算定する場合「１」</t>
        </r>
      </text>
    </comment>
    <comment ref="Y4" authorId="0" shapeId="0" xr:uid="{A8C2E2D6-7EB4-4F87-BEAA-8D6213205CB9}">
      <text>
        <r>
          <rPr>
            <sz val="9"/>
            <color rgb="FF000000"/>
            <rFont val="MS P ゴシック"/>
            <family val="3"/>
            <charset val="128"/>
          </rPr>
          <t>必ずプルダウンで選択してください。</t>
        </r>
      </text>
    </comment>
    <comment ref="AE4" authorId="0" shapeId="0" xr:uid="{9639DEC9-ACEA-40A0-A01A-BB5AB4552CF1}">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AB3F9A0-006A-4EB6-B567-423EE02A8A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F273206-1D1B-4A1D-B9A5-974D4529AE0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4EC9AD3-C1C1-4CE0-BF70-E65B709E4A8A}">
      <text>
        <r>
          <rPr>
            <sz val="9"/>
            <color rgb="FF000000"/>
            <rFont val="MS P ゴシック"/>
            <family val="3"/>
            <charset val="128"/>
          </rPr>
          <t>４・５月に処遇Ⅰ、６月以降に処遇Ⅰ相当の加算区分を算定する場合は「１」</t>
        </r>
      </text>
    </comment>
    <comment ref="CI6" authorId="0" shapeId="0" xr:uid="{5ED2E32B-B048-432A-BE69-E77CCAFDEAC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7B5B165-5FF6-4A79-80CB-683EED0A3FC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A8BCDBB-9603-4E26-83FD-09314B04C0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774DB8D-A402-4F19-AC79-69967A66058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17DA6FB-7DD1-4D58-8B45-56F72B70692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C54BBCC-3E76-4C11-97E6-7F397B1C6DC9}">
      <text>
        <r>
          <rPr>
            <sz val="9"/>
            <color rgb="FF000000"/>
            <rFont val="MS P ゴシック"/>
            <family val="3"/>
            <charset val="128"/>
          </rPr>
          <t>算定していない場合は、
「特定加算なし」を選択してください。</t>
        </r>
      </text>
    </comment>
    <comment ref="L9" authorId="0" shapeId="0" xr:uid="{3F6D497D-7F8A-4BC5-B13D-DE613936A399}">
      <text>
        <r>
          <rPr>
            <sz val="9"/>
            <color rgb="FF000000"/>
            <rFont val="MS P ゴシック"/>
            <family val="3"/>
            <charset val="128"/>
          </rPr>
          <t>算定していない場合は、
「ベア加算なし」を選択してください。</t>
        </r>
      </text>
    </comment>
    <comment ref="V9" authorId="1" shapeId="0" xr:uid="{285AC26F-752D-450E-B319-6CA54FF68B1B}">
      <text>
        <r>
          <rPr>
            <sz val="9"/>
            <color indexed="81"/>
            <rFont val="MS P ゴシック"/>
            <family val="3"/>
            <charset val="128"/>
          </rPr>
          <t>「新加算Ⅱ」が表示され、加算率が「エラー」と表示された場合は「新加算Ⅰ」と読み替えること。</t>
        </r>
      </text>
    </comment>
    <comment ref="CI9" authorId="0" shapeId="0" xr:uid="{63233BD3-EA3E-456D-807B-4480F2E2BCB6}">
      <text>
        <r>
          <rPr>
            <sz val="9"/>
            <color rgb="FF000000"/>
            <rFont val="MS P ゴシック"/>
            <family val="3"/>
            <charset val="128"/>
          </rPr>
          <t>キャリアパス要件Ⅴで「満たす」を選択していれば「１」</t>
        </r>
      </text>
    </comment>
    <comment ref="CI10" authorId="0" shapeId="0" xr:uid="{70D65FC3-2FF3-4081-9E77-979D72351EBD}">
      <text>
        <r>
          <rPr>
            <sz val="9"/>
            <color rgb="FF000000"/>
            <rFont val="MS P ゴシック"/>
            <family val="3"/>
            <charset val="128"/>
          </rPr>
          <t>職場環境等要件の上位区分を「満たす」と選択していれば「１」</t>
        </r>
      </text>
    </comment>
    <comment ref="V12" authorId="1" shapeId="0" xr:uid="{B14D9DE5-E091-41AF-A1B9-C75E9E7147F6}">
      <text>
        <r>
          <rPr>
            <sz val="9"/>
            <color indexed="81"/>
            <rFont val="MS P ゴシック"/>
            <family val="3"/>
            <charset val="128"/>
          </rPr>
          <t>「新加算Ⅱ」が表示され、加算率が「エラー」と表示された場合は「新加算Ⅰ」と読み替えること。</t>
        </r>
      </text>
    </comment>
    <comment ref="B13" authorId="0" shapeId="0" xr:uid="{6A9DA336-676F-41A9-A903-2A44723DEAB6}">
      <text>
        <r>
          <rPr>
            <sz val="9"/>
            <color rgb="FF000000"/>
            <rFont val="MS P ゴシック"/>
            <family val="3"/>
            <charset val="128"/>
          </rPr>
          <t>令和６年度の算定対象月を記入してください。</t>
        </r>
      </text>
    </comment>
    <comment ref="F15" authorId="0" shapeId="0" xr:uid="{C6EC5B70-7F2E-4F41-A509-E7FD4BBA501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D6657FE-1B7B-4B4C-8EA6-5998828077F1}">
      <text>
        <r>
          <rPr>
            <sz val="9"/>
            <color indexed="81"/>
            <rFont val="MS P ゴシック"/>
            <family val="3"/>
            <charset val="128"/>
          </rPr>
          <t>「新加算Ⅱ」が表示され、加算率が「エラー」と表示された場合は「新加算Ⅰ」と読み替えること。</t>
        </r>
      </text>
    </comment>
    <comment ref="B18" authorId="0" shapeId="0" xr:uid="{12D03871-7FF6-4AD0-90EF-C2F1B09E6020}">
      <text>
        <r>
          <rPr>
            <sz val="9"/>
            <color rgb="FF000000"/>
            <rFont val="MS P ゴシック"/>
            <family val="3"/>
            <charset val="128"/>
          </rPr>
          <t>右欄の選択肢（「満たす」など）から、
それぞれ当てはまるものを選択してください。</t>
        </r>
      </text>
    </comment>
    <comment ref="AL25" authorId="0" shapeId="0" xr:uid="{8E360733-B92B-4B28-B865-9BC9D920A8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562BF66-754D-4FD4-9EFE-30CCCACDC04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192765E-CCEB-4E19-A3EF-0761EE7E0DB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2B1823-66B7-4964-B56A-3FC12C396569}">
      <text>
        <r>
          <rPr>
            <sz val="9"/>
            <color rgb="FF000000"/>
            <rFont val="MS P ゴシック"/>
            <family val="3"/>
            <charset val="128"/>
          </rPr>
          <t>小規模事業者等の特例で満たす場合も含む</t>
        </r>
      </text>
    </comment>
    <comment ref="AG37" authorId="0" shapeId="0" xr:uid="{F7060764-1018-4ACB-8505-596146517896}">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F3692ECB-726C-4886-BA46-F23F09EE06B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515FE58-30BE-4E1A-8E8F-2D5EAA9E0A1A}">
      <text>
        <r>
          <rPr>
            <sz val="9"/>
            <color indexed="81"/>
            <rFont val="MS P ゴシック"/>
            <family val="3"/>
            <charset val="128"/>
          </rPr>
          <t>左記に「対象加算なし」が表示された場合は、「満たす」を選択し、「対象加算なし」を選択してください。</t>
        </r>
      </text>
    </comment>
    <comment ref="AL40" authorId="1" shapeId="0" xr:uid="{DB9D8473-3456-4AD6-9925-3773C9B64CE0}">
      <text>
        <r>
          <rPr>
            <sz val="9"/>
            <color indexed="81"/>
            <rFont val="MS P ゴシック"/>
            <family val="3"/>
            <charset val="128"/>
          </rPr>
          <t>左記に「対象加算なし」が表示された場合は、「満たす」を選択し、「対象加算なし」を選択してください。</t>
        </r>
      </text>
    </comment>
    <comment ref="AD41" authorId="0" shapeId="0" xr:uid="{3EAEC83F-E670-45C2-A147-89B00370828E}">
      <text>
        <r>
          <rPr>
            <sz val="9"/>
            <color rgb="FF000000"/>
            <rFont val="MS P ゴシック"/>
            <family val="3"/>
            <charset val="128"/>
          </rPr>
          <t>「満たす」を選択した場合は、算定する加算の区分等を選択してください。</t>
        </r>
      </text>
    </comment>
    <comment ref="AL41" authorId="0" shapeId="0" xr:uid="{FCC4415D-44E0-4014-9CDF-4D4A811E6FB5}">
      <text>
        <r>
          <rPr>
            <sz val="9"/>
            <color rgb="FF000000"/>
            <rFont val="MS P ゴシック"/>
            <family val="3"/>
            <charset val="128"/>
          </rPr>
          <t>「満たす」を選択した場合は、算定する加算の区分等を選択してください。</t>
        </r>
      </text>
    </comment>
    <comment ref="B47" authorId="0" shapeId="0" xr:uid="{596849E1-2704-421B-829E-449054757D53}">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A56A2D74-7150-4633-9C26-A1AFE1870C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A58F6E4-8FF2-4DDA-A45E-39AC0D851B56}">
      <text>
        <r>
          <rPr>
            <sz val="9"/>
            <color rgb="FF000000"/>
            <rFont val="MS P ゴシック"/>
            <family val="3"/>
            <charset val="128"/>
          </rPr>
          <t>令和５年度にベア加算を算定し、令和６年４・５月にも継続してベア加算を算定する場合「１」</t>
        </r>
      </text>
    </comment>
    <comment ref="Y4" authorId="0" shapeId="0" xr:uid="{2324D34E-3A3D-4087-8FBD-259AC07F1210}">
      <text>
        <r>
          <rPr>
            <sz val="9"/>
            <color rgb="FF000000"/>
            <rFont val="MS P ゴシック"/>
            <family val="3"/>
            <charset val="128"/>
          </rPr>
          <t>必ずプルダウンで選択してください。</t>
        </r>
      </text>
    </comment>
    <comment ref="AE4" authorId="0" shapeId="0" xr:uid="{56ED8844-D045-4062-AEEA-E2CD6BAC051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EB5D6AD3-F9E9-45E5-B233-4E7C9BCC68F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460F6777-8E93-4675-840D-DF24342A5A6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02A3A22E-5D5D-4998-A17B-1206FDE49A1E}">
      <text>
        <r>
          <rPr>
            <sz val="9"/>
            <color rgb="FF000000"/>
            <rFont val="MS P ゴシック"/>
            <family val="3"/>
            <charset val="128"/>
          </rPr>
          <t>４・５月に処遇Ⅰ、６月以降に処遇Ⅰ相当の加算区分を算定する場合は「１」</t>
        </r>
      </text>
    </comment>
    <comment ref="CI6" authorId="0" shapeId="0" xr:uid="{0D9F3641-529A-498E-9849-77D47DF5BEED}">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259A1A6-DC33-49EE-BDD7-71E7BD82596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7192E06-59A8-462F-9E72-9D95C66156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AD0A54D-E6AC-47F4-8F9F-F4A3A40EC56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5961CB-1FC1-4AA2-BA17-5775E35314C9}">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70D163B-C54E-48A9-9249-DF4EC2BE9085}">
      <text>
        <r>
          <rPr>
            <sz val="9"/>
            <color rgb="FF000000"/>
            <rFont val="MS P ゴシック"/>
            <family val="3"/>
            <charset val="128"/>
          </rPr>
          <t>算定していない場合は、
「特定加算なし」を選択してください。</t>
        </r>
      </text>
    </comment>
    <comment ref="L9" authorId="0" shapeId="0" xr:uid="{4C08AF89-D6D3-47F4-BCAF-2D4D8C6E5F2B}">
      <text>
        <r>
          <rPr>
            <sz val="9"/>
            <color rgb="FF000000"/>
            <rFont val="MS P ゴシック"/>
            <family val="3"/>
            <charset val="128"/>
          </rPr>
          <t>算定していない場合は、
「ベア加算なし」を選択してください。</t>
        </r>
      </text>
    </comment>
    <comment ref="V9" authorId="1" shapeId="0" xr:uid="{C22E731B-A6B3-4092-AFB4-9990BB8C2C3C}">
      <text>
        <r>
          <rPr>
            <sz val="9"/>
            <color indexed="81"/>
            <rFont val="MS P ゴシック"/>
            <family val="3"/>
            <charset val="128"/>
          </rPr>
          <t>「新加算Ⅱ」が表示され、加算率が「エラー」と表示された場合は「新加算Ⅰ」と読み替えること。</t>
        </r>
      </text>
    </comment>
    <comment ref="CI9" authorId="0" shapeId="0" xr:uid="{DFC5EC57-EE50-404B-BD78-CD6366E5E1E8}">
      <text>
        <r>
          <rPr>
            <sz val="9"/>
            <color rgb="FF000000"/>
            <rFont val="MS P ゴシック"/>
            <family val="3"/>
            <charset val="128"/>
          </rPr>
          <t>キャリアパス要件Ⅴで「満たす」を選択していれば「１」</t>
        </r>
      </text>
    </comment>
    <comment ref="CI10" authorId="0" shapeId="0" xr:uid="{7D671A2D-D607-4464-822D-DBDD8F780537}">
      <text>
        <r>
          <rPr>
            <sz val="9"/>
            <color rgb="FF000000"/>
            <rFont val="MS P ゴシック"/>
            <family val="3"/>
            <charset val="128"/>
          </rPr>
          <t>職場環境等要件の上位区分を「満たす」と選択していれば「１」</t>
        </r>
      </text>
    </comment>
    <comment ref="V12" authorId="1" shapeId="0" xr:uid="{181FB0BF-AACD-485F-8D21-03088632FED6}">
      <text>
        <r>
          <rPr>
            <sz val="9"/>
            <color indexed="81"/>
            <rFont val="MS P ゴシック"/>
            <family val="3"/>
            <charset val="128"/>
          </rPr>
          <t>「新加算Ⅱ」が表示され、加算率が「エラー」と表示された場合は「新加算Ⅰ」と読み替えること。</t>
        </r>
      </text>
    </comment>
    <comment ref="B13" authorId="0" shapeId="0" xr:uid="{08E0DDFA-1913-4802-8393-F31EB8A53013}">
      <text>
        <r>
          <rPr>
            <sz val="9"/>
            <color rgb="FF000000"/>
            <rFont val="MS P ゴシック"/>
            <family val="3"/>
            <charset val="128"/>
          </rPr>
          <t>令和６年度の算定対象月を記入してください。</t>
        </r>
      </text>
    </comment>
    <comment ref="F15" authorId="0" shapeId="0" xr:uid="{F8B9C52D-7149-4E3A-9958-181657E8CC2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12397B0-AA0C-4609-8323-7228807833AA}">
      <text>
        <r>
          <rPr>
            <sz val="9"/>
            <color indexed="81"/>
            <rFont val="MS P ゴシック"/>
            <family val="3"/>
            <charset val="128"/>
          </rPr>
          <t>「新加算Ⅱ」が表示され、加算率が「エラー」と表示された場合は「新加算Ⅰ」と読み替えること。</t>
        </r>
      </text>
    </comment>
    <comment ref="B18" authorId="0" shapeId="0" xr:uid="{1BA8825D-45D8-4C3E-89E5-964C63D503C3}">
      <text>
        <r>
          <rPr>
            <sz val="9"/>
            <color rgb="FF000000"/>
            <rFont val="MS P ゴシック"/>
            <family val="3"/>
            <charset val="128"/>
          </rPr>
          <t>右欄の選択肢（「満たす」など）から、
それぞれ当てはまるものを選択してください。</t>
        </r>
      </text>
    </comment>
    <comment ref="AL25" authorId="0" shapeId="0" xr:uid="{7153B3B7-8F0B-4BB5-9E97-EACD522187B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8C9450A-A155-464B-A1A9-4EB81BB73214}">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372000A-04EA-4B26-AC0C-E49A2FF9F25D}">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FD5C4E8-4AF9-4465-AC15-6C4EF7D722D7}">
      <text>
        <r>
          <rPr>
            <sz val="9"/>
            <color rgb="FF000000"/>
            <rFont val="MS P ゴシック"/>
            <family val="3"/>
            <charset val="128"/>
          </rPr>
          <t>小規模事業者等の特例で満たす場合も含む</t>
        </r>
      </text>
    </comment>
    <comment ref="AG37" authorId="0" shapeId="0" xr:uid="{3FCF8632-EB54-48E5-A6B6-566278D44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7692BC02-CEAE-4C28-B1F9-C805D62EDB1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32EFB57A-5587-41AF-A33F-D67EEB5124D4}">
      <text>
        <r>
          <rPr>
            <sz val="9"/>
            <color indexed="81"/>
            <rFont val="MS P ゴシック"/>
            <family val="3"/>
            <charset val="128"/>
          </rPr>
          <t>左記に「対象加算なし」が表示された場合は、「満たす」を選択し、「対象加算なし」を選択してください。</t>
        </r>
      </text>
    </comment>
    <comment ref="AL40" authorId="1" shapeId="0" xr:uid="{509B435F-4339-405E-87CA-396503CAFCE9}">
      <text>
        <r>
          <rPr>
            <sz val="9"/>
            <color indexed="81"/>
            <rFont val="MS P ゴシック"/>
            <family val="3"/>
            <charset val="128"/>
          </rPr>
          <t>左記に「対象加算なし」が表示された場合は、「満たす」を選択し、「対象加算なし」を選択してください。</t>
        </r>
      </text>
    </comment>
    <comment ref="AD41" authorId="0" shapeId="0" xr:uid="{35557E19-DF55-40D4-9605-4DBA0225288A}">
      <text>
        <r>
          <rPr>
            <sz val="9"/>
            <color rgb="FF000000"/>
            <rFont val="MS P ゴシック"/>
            <family val="3"/>
            <charset val="128"/>
          </rPr>
          <t>「満たす」を選択した場合は、算定する加算の区分等を選択してください。</t>
        </r>
      </text>
    </comment>
    <comment ref="AL41" authorId="0" shapeId="0" xr:uid="{3B65E6CF-B2CF-468F-8B24-8988FA51BD17}">
      <text>
        <r>
          <rPr>
            <sz val="9"/>
            <color rgb="FF000000"/>
            <rFont val="MS P ゴシック"/>
            <family val="3"/>
            <charset val="128"/>
          </rPr>
          <t>「満たす」を選択した場合は、算定する加算の区分等を選択してください。</t>
        </r>
      </text>
    </comment>
    <comment ref="B47" authorId="0" shapeId="0" xr:uid="{E6F2BDA0-8885-45B5-B01A-B8F671FC2759}">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<sst xmlns="http://schemas.openxmlformats.org/spreadsheetml/2006/main" count="6470" uniqueCount="2378">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</sst>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64"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0" fontId="84" fillId="2" borderId="15" xfId="0" applyFont="1" applyFill="1" applyBorder="1" applyAlignment="1" applyProtection="1">
      <alignment horizontal="left" vertical="center"/>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74" fillId="3" borderId="139" xfId="0" applyFont="1" applyFill="1" applyBorder="1" applyAlignment="1">
      <alignment horizontal="center" vertical="center"/>
    </xf>
    <xf numFmtId="0" fontId="74" fillId="2" borderId="139" xfId="0" applyFont="1" applyFill="1" applyBorder="1" applyAlignment="1">
      <alignment horizontal="center" vertical="center"/>
    </xf>
    <xf numFmtId="0" fontId="74" fillId="2" borderId="139" xfId="0" applyFont="1" applyFill="1" applyBorder="1" applyAlignment="1">
      <alignment horizontal="center" vertical="center" shrinkToFi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7"/>
              <a:chExt cx="303832" cy="48692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1"/>
              <a:chExt cx="301792" cy="78011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23"/>
              <a:chExt cx="308371" cy="762858"/>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5"/>
              <a:chExt cx="301792" cy="494787"/>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86" y="8168737"/>
              <a:chExt cx="217616"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91" y="8166027"/>
              <a:chExt cx="208649" cy="749790"/>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5"/>
              <a:ext cx="304800" cy="400050"/>
              <a:chOff x="4501773" y="3772527"/>
              <a:chExt cx="303832" cy="48692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5"/>
              <a:ext cx="304800" cy="714375"/>
              <a:chOff x="4479758" y="4496251"/>
              <a:chExt cx="301792" cy="780111"/>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8"/>
              <a:ext cx="304800" cy="698090"/>
              <a:chOff x="4549825" y="5456623"/>
              <a:chExt cx="308371" cy="762858"/>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75"/>
              <a:chOff x="5763126" y="8931915"/>
              <a:chExt cx="301792" cy="49478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39850"/>
              <a:ext cx="220577" cy="694590"/>
              <a:chOff x="5767586" y="8168737"/>
              <a:chExt cx="217616" cy="79244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0"/>
              <a:ext cx="304800" cy="714375"/>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601"/>
              <a:ext cx="232948" cy="707094"/>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32477"/>
              <a:ext cx="200248" cy="744722"/>
              <a:chOff x="4538991" y="8166027"/>
              <a:chExt cx="208649" cy="749790"/>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0"/>
              <a:ext cx="304802" cy="710980"/>
              <a:chOff x="5809589" y="729061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50"/>
              <a:ext cx="304800" cy="685800"/>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5"/>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7"/>
              <a:chExt cx="303832" cy="48692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1"/>
              <a:chExt cx="301792" cy="78011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23"/>
              <a:chExt cx="308371" cy="762858"/>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5"/>
              <a:chExt cx="301792" cy="494787"/>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86" y="8168737"/>
              <a:chExt cx="217616"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91" y="8166027"/>
              <a:chExt cx="208649" cy="749790"/>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1"/>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0"/>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0"/>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2"/>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50"/>
              <a:chExt cx="301792" cy="494788"/>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50"/>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4"/>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6"/>
              <a:chExt cx="308373" cy="779242"/>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6"/>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4"/>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87" y="8167942"/>
              <a:chExt cx="225534" cy="793279"/>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32" y="8167942"/>
                <a:ext cx="225489"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7" y="8722150"/>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64" y="8163165"/>
              <a:chExt cx="208417" cy="747997"/>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64" y="8163165"/>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64" y="8642644"/>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7" y="728648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7" y="728648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3" y="775092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5"/>
              <a:ext cx="304800" cy="400050"/>
              <a:chOff x="4501773" y="3772527"/>
              <a:chExt cx="303832" cy="486924"/>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5"/>
              <a:ext cx="304800" cy="714375"/>
              <a:chOff x="4479758" y="4496251"/>
              <a:chExt cx="301792" cy="780111"/>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8"/>
              <a:ext cx="304800" cy="698090"/>
              <a:chOff x="4549825" y="5456623"/>
              <a:chExt cx="308371" cy="762858"/>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75"/>
              <a:chOff x="5763126" y="8931915"/>
              <a:chExt cx="301792" cy="494787"/>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799" y="8239850"/>
              <a:ext cx="220577" cy="694590"/>
              <a:chOff x="5767586" y="8168737"/>
              <a:chExt cx="217616" cy="79244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0"/>
              <a:ext cx="304800" cy="714375"/>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601"/>
              <a:ext cx="232948" cy="707094"/>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6" y="8232477"/>
              <a:ext cx="200248" cy="744722"/>
              <a:chOff x="4538991" y="8166027"/>
              <a:chExt cx="208649" cy="749790"/>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0"/>
              <a:ext cx="304802" cy="710980"/>
              <a:chOff x="5809589" y="729061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50"/>
              <a:ext cx="304800" cy="685800"/>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5"/>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5"/>
              <a:ext cx="304800" cy="400050"/>
              <a:chOff x="4501773" y="3772527"/>
              <a:chExt cx="303832" cy="486924"/>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5"/>
              <a:ext cx="304800" cy="714375"/>
              <a:chOff x="4479758" y="4496251"/>
              <a:chExt cx="301792" cy="780111"/>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8"/>
              <a:ext cx="304800" cy="698090"/>
              <a:chOff x="4549825" y="5456623"/>
              <a:chExt cx="308371" cy="762858"/>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75"/>
              <a:chOff x="5763126" y="8931915"/>
              <a:chExt cx="301792" cy="494787"/>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799" y="8239850"/>
              <a:ext cx="220577" cy="694590"/>
              <a:chOff x="5767586" y="8168737"/>
              <a:chExt cx="217616" cy="79244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0"/>
              <a:ext cx="304800" cy="714375"/>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601"/>
              <a:ext cx="232948" cy="707094"/>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6" y="8232477"/>
              <a:ext cx="200248" cy="744722"/>
              <a:chOff x="4538991" y="8166027"/>
              <a:chExt cx="208649" cy="749790"/>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0"/>
              <a:ext cx="304802" cy="710980"/>
              <a:chOff x="5809589" y="729061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50"/>
              <a:ext cx="304800" cy="685800"/>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5"/>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5"/>
              <a:ext cx="304800" cy="400050"/>
              <a:chOff x="4501773" y="3772527"/>
              <a:chExt cx="303832" cy="486924"/>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5"/>
              <a:ext cx="304800" cy="714375"/>
              <a:chOff x="4479758" y="4496251"/>
              <a:chExt cx="301792" cy="780111"/>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8"/>
              <a:ext cx="304800" cy="698090"/>
              <a:chOff x="4549825" y="5456623"/>
              <a:chExt cx="308371" cy="762858"/>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75"/>
              <a:chOff x="5763126" y="8931915"/>
              <a:chExt cx="301792" cy="494787"/>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799" y="8239850"/>
              <a:ext cx="220577" cy="694590"/>
              <a:chOff x="5767586" y="8168737"/>
              <a:chExt cx="217616" cy="79244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0"/>
              <a:ext cx="304800" cy="714375"/>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601"/>
              <a:ext cx="232948" cy="707094"/>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6" y="8232477"/>
              <a:ext cx="200248" cy="744722"/>
              <a:chOff x="4538991" y="8166027"/>
              <a:chExt cx="208649" cy="749790"/>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0"/>
              <a:ext cx="304802" cy="710980"/>
              <a:chOff x="5809589" y="729061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50"/>
              <a:ext cx="304800" cy="685800"/>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5"/>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5"/>
              <a:ext cx="304800" cy="400050"/>
              <a:chOff x="4501773" y="3772527"/>
              <a:chExt cx="303832" cy="486924"/>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5"/>
              <a:ext cx="304800" cy="714375"/>
              <a:chOff x="4479758" y="4496251"/>
              <a:chExt cx="301792" cy="780111"/>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8"/>
              <a:ext cx="304800" cy="698090"/>
              <a:chOff x="4549825" y="5456623"/>
              <a:chExt cx="308371" cy="762858"/>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75"/>
              <a:chOff x="5763126" y="8931915"/>
              <a:chExt cx="301792" cy="494787"/>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799" y="8239850"/>
              <a:ext cx="220577" cy="694590"/>
              <a:chOff x="5767586" y="8168737"/>
              <a:chExt cx="217616" cy="79244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0"/>
              <a:ext cx="304800" cy="714375"/>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601"/>
              <a:ext cx="232948" cy="707094"/>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6" y="8232477"/>
              <a:ext cx="200248" cy="744722"/>
              <a:chOff x="4538991" y="8166027"/>
              <a:chExt cx="208649" cy="749790"/>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0"/>
              <a:ext cx="304802" cy="710980"/>
              <a:chOff x="5809589" y="729061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50"/>
              <a:ext cx="304800" cy="685800"/>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5"/>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5"/>
              <a:ext cx="304800" cy="400050"/>
              <a:chOff x="4501773" y="3772527"/>
              <a:chExt cx="303832" cy="486924"/>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5"/>
              <a:ext cx="304800" cy="714375"/>
              <a:chOff x="4479758" y="4496251"/>
              <a:chExt cx="301792" cy="780111"/>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8"/>
              <a:ext cx="304800" cy="698090"/>
              <a:chOff x="4549825" y="5456623"/>
              <a:chExt cx="308371" cy="762858"/>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75"/>
              <a:chOff x="5763126" y="8931915"/>
              <a:chExt cx="301792" cy="494787"/>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799" y="8239850"/>
              <a:ext cx="220577" cy="694590"/>
              <a:chOff x="5767586" y="8168737"/>
              <a:chExt cx="217616" cy="79244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0"/>
              <a:ext cx="304800" cy="714375"/>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601"/>
              <a:ext cx="232948" cy="707094"/>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6" y="8232477"/>
              <a:ext cx="200248" cy="744722"/>
              <a:chOff x="4538991" y="8166027"/>
              <a:chExt cx="208649" cy="749790"/>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0"/>
              <a:ext cx="304802" cy="710980"/>
              <a:chOff x="5809589" y="729061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50"/>
              <a:ext cx="304800" cy="685800"/>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5"/>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50"/>
  <sheetViews>
    <sheetView tabSelected="1" view="pageBreakPreview" zoomScaleNormal="120" zoomScaleSheetLayoutView="100" zoomScalePageLayoutView="64" workbookViewId="0">
      <selection activeCell="C33" sqref="C33:AK3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2204</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2018</v>
      </c>
      <c r="C8" s="974"/>
      <c r="D8" s="974"/>
      <c r="E8" s="974"/>
      <c r="F8" s="974"/>
      <c r="G8" s="975"/>
      <c r="H8" s="166" t="s">
        <v>2182</v>
      </c>
      <c r="I8" s="540"/>
      <c r="J8" s="540"/>
      <c r="K8" s="167" t="s">
        <v>2184</v>
      </c>
      <c r="L8" s="540"/>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2019</v>
      </c>
      <c r="C12" s="961"/>
      <c r="D12" s="961"/>
      <c r="E12" s="961"/>
      <c r="F12" s="961"/>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2020</v>
      </c>
      <c r="C13" s="965"/>
      <c r="D13" s="965"/>
      <c r="E13" s="965"/>
      <c r="F13" s="965"/>
      <c r="G13" s="965"/>
      <c r="H13" s="966" t="s">
        <v>24</v>
      </c>
      <c r="I13" s="965"/>
      <c r="J13" s="965"/>
      <c r="K13" s="965"/>
      <c r="L13" s="967"/>
      <c r="M13" s="968"/>
      <c r="N13" s="968"/>
      <c r="O13" s="968"/>
      <c r="P13" s="968"/>
      <c r="Q13" s="968"/>
      <c r="R13" s="968"/>
      <c r="S13" s="968"/>
      <c r="T13" s="968"/>
      <c r="U13" s="969"/>
      <c r="V13" s="970" t="s">
        <v>2183</v>
      </c>
      <c r="W13" s="971"/>
      <c r="X13" s="971"/>
      <c r="Y13" s="966"/>
      <c r="Z13" s="972"/>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0</v>
      </c>
      <c r="R18" s="550"/>
      <c r="S18" s="550"/>
      <c r="T18" s="550"/>
      <c r="U18" s="550"/>
      <c r="V18" s="551"/>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2073</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2074</v>
      </c>
      <c r="D21" s="548"/>
      <c r="E21" s="548"/>
      <c r="F21" s="548"/>
      <c r="G21" s="548"/>
      <c r="H21" s="548"/>
      <c r="I21" s="548"/>
      <c r="J21" s="548"/>
      <c r="K21" s="548"/>
      <c r="L21" s="548"/>
      <c r="M21" s="548"/>
      <c r="N21" s="548"/>
      <c r="O21" s="548"/>
      <c r="P21" s="548"/>
      <c r="Q21" s="549">
        <f>Q18-Q20</f>
        <v>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2146</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2075</v>
      </c>
      <c r="D25" s="547"/>
      <c r="E25" s="547"/>
      <c r="F25" s="547"/>
      <c r="G25" s="547"/>
      <c r="H25" s="547"/>
      <c r="I25" s="547"/>
      <c r="J25" s="547"/>
      <c r="K25" s="547"/>
      <c r="L25" s="547"/>
      <c r="M25" s="547"/>
      <c r="N25" s="547"/>
      <c r="O25" s="547"/>
      <c r="P25" s="564"/>
      <c r="Q25" s="944">
        <f>Q19-Q20</f>
        <v>0</v>
      </c>
      <c r="R25" s="945"/>
      <c r="S25" s="945"/>
      <c r="T25" s="945"/>
      <c r="U25" s="945"/>
      <c r="V25" s="945"/>
      <c r="W25" s="176" t="s">
        <v>31</v>
      </c>
      <c r="X25" s="72" t="s">
        <v>38</v>
      </c>
      <c r="Y25" s="709" t="str">
        <f>IFERROR(IF(Q25&lt;=0,"",IF(Q26&gt;=Q25,"○","△")),"")</f>
        <v/>
      </c>
      <c r="Z25" s="72" t="s">
        <v>38</v>
      </c>
      <c r="AA25" s="552" t="str">
        <f>IFERROR(IF(Y25="△",IF(Q28&gt;=Q25,"○","△"),""),"")</f>
        <v/>
      </c>
      <c r="AB25" s="155"/>
      <c r="AC25" s="155"/>
      <c r="AD25" s="155"/>
      <c r="AE25" s="155"/>
      <c r="AF25" s="155"/>
      <c r="AG25" s="155"/>
      <c r="AH25" s="155"/>
      <c r="AI25" s="155"/>
      <c r="AJ25" s="155"/>
      <c r="AK25" s="155"/>
      <c r="AL25" s="155"/>
    </row>
    <row r="26" spans="1:55" ht="37.5" customHeight="1" thickBot="1">
      <c r="A26" s="155"/>
      <c r="B26" s="184" t="s">
        <v>44</v>
      </c>
      <c r="C26" s="547" t="s">
        <v>2147</v>
      </c>
      <c r="D26" s="547"/>
      <c r="E26" s="547"/>
      <c r="F26" s="547"/>
      <c r="G26" s="547"/>
      <c r="H26" s="547"/>
      <c r="I26" s="547"/>
      <c r="J26" s="547"/>
      <c r="K26" s="547"/>
      <c r="L26" s="547"/>
      <c r="M26" s="547"/>
      <c r="N26" s="547"/>
      <c r="O26" s="547"/>
      <c r="P26" s="564"/>
      <c r="Q26" s="557"/>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2076</v>
      </c>
      <c r="D27" s="547"/>
      <c r="E27" s="547"/>
      <c r="F27" s="547"/>
      <c r="G27" s="547"/>
      <c r="H27" s="547"/>
      <c r="I27" s="547"/>
      <c r="J27" s="547"/>
      <c r="K27" s="547"/>
      <c r="L27" s="547"/>
      <c r="M27" s="547"/>
      <c r="N27" s="547"/>
      <c r="O27" s="547"/>
      <c r="P27" s="564"/>
      <c r="Q27" s="557"/>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2148</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2077</v>
      </c>
      <c r="D28" s="547"/>
      <c r="E28" s="547"/>
      <c r="F28" s="547"/>
      <c r="G28" s="547"/>
      <c r="H28" s="547"/>
      <c r="I28" s="547"/>
      <c r="J28" s="547"/>
      <c r="K28" s="547"/>
      <c r="L28" s="547"/>
      <c r="M28" s="547"/>
      <c r="N28" s="547"/>
      <c r="O28" s="547"/>
      <c r="P28" s="564"/>
      <c r="Q28" s="940">
        <f>Q26+Q27</f>
        <v>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2194</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2205</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2206</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2207</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2078</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2149</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c r="R43" s="932"/>
      <c r="S43" s="196" t="s">
        <v>53</v>
      </c>
      <c r="T43" s="933"/>
      <c r="U43" s="934"/>
      <c r="V43" s="197" t="s">
        <v>54</v>
      </c>
      <c r="W43" s="935" t="s">
        <v>55</v>
      </c>
      <c r="X43" s="935"/>
      <c r="Y43" s="935" t="s">
        <v>52</v>
      </c>
      <c r="Z43" s="936"/>
      <c r="AA43" s="933"/>
      <c r="AB43" s="934"/>
      <c r="AC43" s="198" t="s">
        <v>53</v>
      </c>
      <c r="AD43" s="933"/>
      <c r="AE43" s="934"/>
      <c r="AF43" s="197" t="s">
        <v>54</v>
      </c>
      <c r="AG43" s="197" t="s">
        <v>56</v>
      </c>
      <c r="AH43" s="197" t="str">
        <f>IF(Q43&gt;=1,(AA43*12+AD43)-(Q43*12+T43)+1,"")</f>
        <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2009</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2009</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2081</v>
      </c>
      <c r="AR49" s="69" t="b">
        <v>0</v>
      </c>
      <c r="AS49" s="736" t="s">
        <v>2079</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2082</v>
      </c>
      <c r="AO50" s="736"/>
      <c r="AP50" s="736"/>
      <c r="AR50" s="69" t="b">
        <v>0</v>
      </c>
      <c r="AS50" s="736" t="s">
        <v>2080</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0</v>
      </c>
      <c r="AN52" s="736" t="s">
        <v>62</v>
      </c>
      <c r="AO52" s="736"/>
      <c r="AP52" s="736"/>
      <c r="AR52" s="69" t="b">
        <v>0</v>
      </c>
      <c r="AS52" s="736" t="s">
        <v>2083</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736" t="s">
        <v>63</v>
      </c>
      <c r="AO53" s="736"/>
      <c r="AP53" s="736"/>
      <c r="AQ53" s="157"/>
      <c r="AR53" s="69" t="b">
        <v>0</v>
      </c>
      <c r="AS53" s="736" t="s">
        <v>76</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c r="N54" s="875"/>
      <c r="O54" s="875"/>
      <c r="P54" s="875"/>
      <c r="Q54" s="875"/>
      <c r="R54" s="214" t="s">
        <v>73</v>
      </c>
      <c r="S54" s="875"/>
      <c r="T54" s="8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736" t="s">
        <v>64</v>
      </c>
      <c r="AO54" s="736"/>
      <c r="AP54" s="736"/>
      <c r="AR54" s="69" t="b">
        <v>0</v>
      </c>
      <c r="AS54" s="736" t="s">
        <v>2084</v>
      </c>
      <c r="AT54" s="736"/>
    </row>
    <row r="55" spans="1:59" ht="24.75" customHeight="1">
      <c r="A55" s="155"/>
      <c r="B55" s="876" t="s">
        <v>77</v>
      </c>
      <c r="C55" s="877"/>
      <c r="D55" s="877"/>
      <c r="E55" s="878"/>
      <c r="F55" s="882"/>
      <c r="G55" s="884" t="s">
        <v>78</v>
      </c>
      <c r="H55" s="885"/>
      <c r="I55" s="886"/>
      <c r="J55" s="884" t="s">
        <v>79</v>
      </c>
      <c r="K55" s="885"/>
      <c r="L55" s="885"/>
      <c r="M55" s="890"/>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2232</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2085</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80</v>
      </c>
      <c r="D60" s="861"/>
      <c r="E60" s="861"/>
      <c r="F60" s="861"/>
      <c r="G60" s="861"/>
      <c r="H60" s="861"/>
      <c r="I60" s="861"/>
      <c r="J60" s="861"/>
      <c r="K60" s="861"/>
      <c r="L60" s="861"/>
      <c r="M60" s="861"/>
      <c r="N60" s="861"/>
      <c r="O60" s="861"/>
      <c r="P60" s="861"/>
      <c r="Q60" s="861"/>
      <c r="R60" s="861"/>
      <c r="S60" s="862"/>
      <c r="T60" s="863">
        <f>SUM('別紙様式6-2 事業所個票１:事業所個票10'!$BN$51)</f>
        <v>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2086</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81</v>
      </c>
      <c r="D61" s="869"/>
      <c r="E61" s="869"/>
      <c r="F61" s="869"/>
      <c r="G61" s="869"/>
      <c r="H61" s="869"/>
      <c r="I61" s="869"/>
      <c r="J61" s="869"/>
      <c r="K61" s="869"/>
      <c r="L61" s="869"/>
      <c r="M61" s="869"/>
      <c r="N61" s="869"/>
      <c r="O61" s="869"/>
      <c r="P61" s="869"/>
      <c r="Q61" s="869"/>
      <c r="R61" s="869"/>
      <c r="S61" s="870"/>
      <c r="T61" s="871"/>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2150</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2151</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84</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2152</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2153</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85</v>
      </c>
      <c r="AF68" s="238" t="s">
        <v>69</v>
      </c>
      <c r="AG68" s="155" t="s">
        <v>38</v>
      </c>
      <c r="AH68" s="183" t="str">
        <f>IF(T67=0,"",(IF(AB68&gt;=200/3,"○","×")))</f>
        <v/>
      </c>
      <c r="AI68" s="221"/>
      <c r="AJ68" s="221"/>
      <c r="AK68" s="221"/>
      <c r="AL68" s="155"/>
      <c r="AM68" s="648" t="s">
        <v>2154</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2155</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86</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89" t="s">
        <v>2156</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0</v>
      </c>
      <c r="AN74" s="736" t="s">
        <v>2087</v>
      </c>
      <c r="AO74" s="736"/>
      <c r="AP74" s="736"/>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2157</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
      </c>
      <c r="AA75" s="251"/>
      <c r="AB75" s="251"/>
      <c r="AC75" s="251"/>
      <c r="AD75" s="251"/>
      <c r="AE75" s="251"/>
      <c r="AF75" s="251"/>
      <c r="AG75" s="251"/>
      <c r="AH75" s="251"/>
      <c r="AI75" s="251"/>
      <c r="AJ75" s="251"/>
      <c r="AK75" s="251"/>
      <c r="AL75" s="251"/>
      <c r="AM75" s="648" t="s">
        <v>83</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838" t="s">
        <v>2231</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88</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89</v>
      </c>
      <c r="D80" s="694"/>
      <c r="E80" s="694"/>
      <c r="F80" s="694"/>
      <c r="G80" s="694"/>
      <c r="H80" s="694"/>
      <c r="I80" s="694"/>
      <c r="J80" s="694"/>
      <c r="K80" s="694"/>
      <c r="L80" s="694"/>
      <c r="M80" s="694"/>
      <c r="N80" s="694"/>
      <c r="O80" s="694"/>
      <c r="P80" s="694"/>
      <c r="Q80" s="694"/>
      <c r="R80" s="694"/>
      <c r="S80" s="694"/>
      <c r="T80" s="695"/>
      <c r="U80" s="840">
        <f>U81+U86</f>
        <v>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2233</v>
      </c>
      <c r="D81" s="806"/>
      <c r="E81" s="810" t="s">
        <v>90</v>
      </c>
      <c r="F81" s="811"/>
      <c r="G81" s="811"/>
      <c r="H81" s="811"/>
      <c r="I81" s="811"/>
      <c r="J81" s="811"/>
      <c r="K81" s="811"/>
      <c r="L81" s="811"/>
      <c r="M81" s="811"/>
      <c r="N81" s="811"/>
      <c r="O81" s="811"/>
      <c r="P81" s="811"/>
      <c r="Q81" s="811"/>
      <c r="R81" s="811"/>
      <c r="S81" s="811"/>
      <c r="T81" s="812"/>
      <c r="U81" s="816"/>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0</v>
      </c>
      <c r="AD82" s="823"/>
      <c r="AE82" s="824"/>
      <c r="AF82" s="828" t="s">
        <v>85</v>
      </c>
      <c r="AG82" s="828" t="s">
        <v>69</v>
      </c>
      <c r="AH82" s="779" t="s">
        <v>38</v>
      </c>
      <c r="AI82" s="552" t="str">
        <f>IF(U81=0,"",IF(AND(AC82&gt;=200/3,AC82&lt;=100),"○","×"))</f>
        <v/>
      </c>
      <c r="AJ82" s="221"/>
      <c r="AK82" s="155"/>
      <c r="AL82" s="221"/>
      <c r="AM82" s="780" t="s">
        <v>2340</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2159</v>
      </c>
      <c r="G83" s="787"/>
      <c r="H83" s="787"/>
      <c r="I83" s="787"/>
      <c r="J83" s="787"/>
      <c r="K83" s="787"/>
      <c r="L83" s="787"/>
      <c r="M83" s="787"/>
      <c r="N83" s="787"/>
      <c r="O83" s="787"/>
      <c r="P83" s="787"/>
      <c r="Q83" s="787"/>
      <c r="R83" s="787"/>
      <c r="S83" s="787"/>
      <c r="T83" s="787"/>
      <c r="U83" s="792"/>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91</v>
      </c>
      <c r="D86" s="804"/>
      <c r="E86" s="810" t="s">
        <v>92</v>
      </c>
      <c r="F86" s="811"/>
      <c r="G86" s="811"/>
      <c r="H86" s="811"/>
      <c r="I86" s="811"/>
      <c r="J86" s="811"/>
      <c r="K86" s="811"/>
      <c r="L86" s="811"/>
      <c r="M86" s="811"/>
      <c r="N86" s="811"/>
      <c r="O86" s="811"/>
      <c r="P86" s="811"/>
      <c r="Q86" s="811"/>
      <c r="R86" s="811"/>
      <c r="S86" s="811"/>
      <c r="T86" s="812"/>
      <c r="U86" s="816"/>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0</v>
      </c>
      <c r="AD87" s="823"/>
      <c r="AE87" s="824"/>
      <c r="AF87" s="828" t="s">
        <v>85</v>
      </c>
      <c r="AG87" s="828" t="s">
        <v>69</v>
      </c>
      <c r="AH87" s="779" t="s">
        <v>38</v>
      </c>
      <c r="AI87" s="552" t="str">
        <f>IF(U86=0,"",IF(AND(AC87&gt;=200/3,AC82&lt;=100),"○","×"))</f>
        <v/>
      </c>
      <c r="AJ87" s="221"/>
      <c r="AK87" s="221"/>
      <c r="AL87" s="221"/>
      <c r="AM87" s="780" t="s">
        <v>2160</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2161</v>
      </c>
      <c r="G88" s="787"/>
      <c r="H88" s="787"/>
      <c r="I88" s="787"/>
      <c r="J88" s="787"/>
      <c r="K88" s="787"/>
      <c r="L88" s="787"/>
      <c r="M88" s="787"/>
      <c r="N88" s="787"/>
      <c r="O88" s="787"/>
      <c r="P88" s="787"/>
      <c r="Q88" s="787"/>
      <c r="R88" s="787"/>
      <c r="S88" s="787"/>
      <c r="T88" s="787"/>
      <c r="U88" s="792"/>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94</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76" t="str">
        <f>IF(SUM('別紙様式6-2 事業所個票１:事業所個票10'!CI4)=0,"該当","")</f>
        <v>該当</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99</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100</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2087</v>
      </c>
      <c r="AO99" s="736"/>
      <c r="AP99" s="736"/>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736" t="s">
        <v>2088</v>
      </c>
      <c r="AO100" s="736"/>
      <c r="AP100" s="736"/>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105</v>
      </c>
      <c r="D103" s="741"/>
      <c r="E103" s="741"/>
      <c r="F103" s="741"/>
      <c r="G103" s="741"/>
      <c r="H103" s="741"/>
      <c r="I103" s="741"/>
      <c r="J103" s="741"/>
      <c r="K103" s="741"/>
      <c r="L103" s="224"/>
      <c r="M103" s="702"/>
      <c r="N103" s="703"/>
      <c r="O103" s="773" t="s">
        <v>2234</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2010</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106</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107</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759"/>
      <c r="C107" s="280" t="s">
        <v>101</v>
      </c>
      <c r="D107" s="760" t="s">
        <v>2208</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2087</v>
      </c>
      <c r="AO107" s="736"/>
      <c r="AP107" s="736"/>
      <c r="AQ107" s="157"/>
      <c r="AR107" s="69" t="b">
        <v>0</v>
      </c>
      <c r="AS107" s="736" t="s">
        <v>2089</v>
      </c>
      <c r="AT107" s="736"/>
      <c r="AU107" s="736"/>
    </row>
    <row r="108" spans="1:55" s="165" customFormat="1" ht="25.5" customHeight="1" thickBot="1">
      <c r="A108" s="164"/>
      <c r="B108" s="759"/>
      <c r="C108" s="711"/>
      <c r="D108" s="713" t="s">
        <v>108</v>
      </c>
      <c r="E108" s="714"/>
      <c r="F108" s="714"/>
      <c r="G108" s="714"/>
      <c r="H108" s="746"/>
      <c r="I108" s="748" t="s">
        <v>32</v>
      </c>
      <c r="J108" s="750" t="s">
        <v>2228</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0</v>
      </c>
      <c r="AN108" s="736" t="s">
        <v>2088</v>
      </c>
      <c r="AO108" s="736"/>
      <c r="AP108" s="736"/>
      <c r="AQ108" s="301"/>
      <c r="AR108" s="69" t="b">
        <v>0</v>
      </c>
      <c r="AS108" s="736" t="s">
        <v>2090</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2341</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2162</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109</v>
      </c>
      <c r="K110" s="303"/>
      <c r="L110" s="303"/>
      <c r="M110" s="303"/>
      <c r="N110" s="303"/>
      <c r="O110" s="303"/>
      <c r="P110" s="303"/>
      <c r="Q110" s="303"/>
      <c r="R110" s="303"/>
      <c r="S110" s="768" t="s">
        <v>110</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2342</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2163</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2164</v>
      </c>
      <c r="D114" s="741"/>
      <c r="E114" s="741"/>
      <c r="F114" s="741"/>
      <c r="G114" s="741"/>
      <c r="H114" s="741"/>
      <c r="I114" s="741"/>
      <c r="J114" s="741"/>
      <c r="K114" s="741"/>
      <c r="L114" s="224"/>
      <c r="M114" s="702"/>
      <c r="N114" s="703"/>
      <c r="O114" s="742" t="s">
        <v>111</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2011</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112</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736" t="s">
        <v>2089</v>
      </c>
      <c r="AT117" s="736"/>
      <c r="AU117" s="736"/>
    </row>
    <row r="118" spans="1:55" s="165" customFormat="1" ht="20.25" customHeight="1" thickBot="1">
      <c r="A118" s="164"/>
      <c r="B118" s="702"/>
      <c r="C118" s="703"/>
      <c r="D118" s="737" t="s">
        <v>107</v>
      </c>
      <c r="E118" s="737"/>
      <c r="F118" s="737"/>
      <c r="G118" s="737"/>
      <c r="H118" s="737"/>
      <c r="I118" s="737"/>
      <c r="J118" s="737"/>
      <c r="K118" s="737"/>
      <c r="L118" s="737"/>
      <c r="M118" s="737"/>
      <c r="N118" s="737"/>
      <c r="O118" s="737"/>
      <c r="P118" s="737"/>
      <c r="Q118" s="738"/>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736" t="s">
        <v>2087</v>
      </c>
      <c r="AO118" s="736"/>
      <c r="AP118" s="736"/>
      <c r="AR118" s="69" t="b">
        <v>0</v>
      </c>
      <c r="AS118" s="736" t="s">
        <v>2090</v>
      </c>
      <c r="AT118" s="736"/>
      <c r="AU118" s="736"/>
    </row>
    <row r="119" spans="1:55" s="165" customFormat="1" ht="28.5" customHeight="1" thickBot="1">
      <c r="A119" s="164"/>
      <c r="B119" s="280" t="s">
        <v>101</v>
      </c>
      <c r="C119" s="739" t="s">
        <v>2210</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2088</v>
      </c>
      <c r="AO119" s="736"/>
      <c r="AP119" s="736"/>
      <c r="AR119" s="69" t="b">
        <v>0</v>
      </c>
      <c r="AS119" s="736" t="s">
        <v>2091</v>
      </c>
      <c r="AT119" s="736"/>
      <c r="AU119" s="736"/>
    </row>
    <row r="120" spans="1:55" s="165" customFormat="1" ht="25.5" customHeight="1">
      <c r="A120" s="164"/>
      <c r="B120" s="711"/>
      <c r="C120" s="713" t="s">
        <v>114</v>
      </c>
      <c r="D120" s="714"/>
      <c r="E120" s="714"/>
      <c r="F120" s="714"/>
      <c r="G120" s="316"/>
      <c r="H120" s="317" t="s">
        <v>32</v>
      </c>
      <c r="I120" s="719" t="s">
        <v>115</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2165</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116</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117</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102</v>
      </c>
      <c r="C123" s="698" t="s">
        <v>2209</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2166</v>
      </c>
      <c r="C125" s="701"/>
      <c r="D125" s="701"/>
      <c r="E125" s="701"/>
      <c r="F125" s="701"/>
      <c r="G125" s="701"/>
      <c r="H125" s="701"/>
      <c r="I125" s="701"/>
      <c r="J125" s="701"/>
      <c r="K125" s="701"/>
      <c r="L125" s="224"/>
      <c r="M125" s="702"/>
      <c r="N125" s="703"/>
      <c r="O125" s="704" t="s">
        <v>118</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2012</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119</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121</v>
      </c>
      <c r="C129" s="928"/>
      <c r="D129" s="928"/>
      <c r="E129" s="928"/>
      <c r="F129" s="928"/>
      <c r="G129" s="928"/>
      <c r="H129" s="928"/>
      <c r="I129" s="928"/>
      <c r="J129" s="928"/>
      <c r="K129" s="928"/>
      <c r="L129" s="706" t="s">
        <v>2176</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2178</v>
      </c>
      <c r="AD129" s="709" t="str">
        <f>IF(AB130=0,"",IF(AB129&gt;=AB130,"○","×"))</f>
        <v/>
      </c>
      <c r="AE129" s="155"/>
      <c r="AF129" s="155"/>
      <c r="AG129" s="155"/>
      <c r="AH129" s="155"/>
      <c r="AI129" s="155"/>
      <c r="AJ129" s="155"/>
      <c r="AK129" s="155"/>
      <c r="AL129" s="155"/>
      <c r="AM129" s="326" t="str">
        <f>IF(OR(AD129="×",AD131="×"),"×","")</f>
        <v/>
      </c>
    </row>
    <row r="130" spans="1:56" ht="24.75" customHeight="1" thickBot="1">
      <c r="A130" s="155"/>
      <c r="B130" s="958"/>
      <c r="C130" s="959"/>
      <c r="D130" s="959"/>
      <c r="E130" s="959"/>
      <c r="F130" s="959"/>
      <c r="G130" s="959"/>
      <c r="H130" s="959"/>
      <c r="I130" s="959"/>
      <c r="J130" s="959"/>
      <c r="K130" s="959"/>
      <c r="L130" s="706" t="s">
        <v>2177</v>
      </c>
      <c r="M130" s="706"/>
      <c r="N130" s="706"/>
      <c r="O130" s="706"/>
      <c r="P130" s="706"/>
      <c r="Q130" s="706"/>
      <c r="R130" s="706"/>
      <c r="S130" s="706"/>
      <c r="T130" s="706"/>
      <c r="U130" s="706"/>
      <c r="V130" s="706"/>
      <c r="W130" s="706"/>
      <c r="X130" s="706"/>
      <c r="Y130" s="706"/>
      <c r="Z130" s="706"/>
      <c r="AA130" s="707"/>
      <c r="AB130" s="325">
        <f>SUM('別紙様式6-2 事業所個票１:事業所個票10'!CI6)</f>
        <v>0</v>
      </c>
      <c r="AC130" s="708"/>
      <c r="AD130" s="710"/>
      <c r="AE130" s="155"/>
      <c r="AF130" s="155"/>
      <c r="AG130" s="155"/>
      <c r="AH130" s="155"/>
      <c r="AI130" s="155"/>
      <c r="AJ130" s="155"/>
      <c r="AK130" s="155"/>
      <c r="AL130" s="155"/>
    </row>
    <row r="131" spans="1:56" ht="24.75" customHeight="1" thickBot="1">
      <c r="A131" s="155"/>
      <c r="B131" s="651" t="s">
        <v>2167</v>
      </c>
      <c r="C131" s="652"/>
      <c r="D131" s="652"/>
      <c r="E131" s="652"/>
      <c r="F131" s="652"/>
      <c r="G131" s="652"/>
      <c r="H131" s="652"/>
      <c r="I131" s="652"/>
      <c r="J131" s="652"/>
      <c r="K131" s="652"/>
      <c r="L131" s="706" t="s">
        <v>2176</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2178</v>
      </c>
      <c r="AD131" s="709" t="str">
        <f>IF(AB132=0,"",IF(AB131&gt;=AB132,"○","×"))</f>
        <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2177</v>
      </c>
      <c r="M132" s="706"/>
      <c r="N132" s="706"/>
      <c r="O132" s="706"/>
      <c r="P132" s="706"/>
      <c r="Q132" s="706"/>
      <c r="R132" s="706"/>
      <c r="S132" s="706"/>
      <c r="T132" s="706"/>
      <c r="U132" s="706"/>
      <c r="V132" s="706"/>
      <c r="W132" s="706"/>
      <c r="X132" s="706"/>
      <c r="Y132" s="706"/>
      <c r="Z132" s="706"/>
      <c r="AA132" s="707"/>
      <c r="AB132" s="325">
        <f>SUM('別紙様式6-2 事業所個票１:事業所個票10'!CI6)</f>
        <v>0</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48" t="s">
        <v>2168</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124</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2171</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126</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127</v>
      </c>
      <c r="C143" s="694"/>
      <c r="D143" s="694"/>
      <c r="E143" s="694"/>
      <c r="F143" s="694"/>
      <c r="G143" s="694"/>
      <c r="H143" s="694"/>
      <c r="I143" s="694"/>
      <c r="J143" s="694"/>
      <c r="K143" s="694"/>
      <c r="L143" s="694"/>
      <c r="M143" s="694"/>
      <c r="N143" s="694"/>
      <c r="O143" s="694"/>
      <c r="P143" s="694"/>
      <c r="Q143" s="695"/>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2179</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128</v>
      </c>
      <c r="C144" s="685"/>
      <c r="D144" s="685"/>
      <c r="E144" s="685"/>
      <c r="F144" s="685"/>
      <c r="G144" s="685"/>
      <c r="H144" s="685"/>
      <c r="I144" s="685"/>
      <c r="J144" s="685"/>
      <c r="K144" s="685"/>
      <c r="L144" s="685"/>
      <c r="M144" s="685"/>
      <c r="N144" s="685"/>
      <c r="O144" s="685"/>
      <c r="P144" s="685"/>
      <c r="Q144" s="686"/>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2180</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129</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該当</v>
      </c>
      <c r="AJ147" s="676"/>
      <c r="AK147" s="677"/>
      <c r="AL147" s="164"/>
    </row>
    <row r="148" spans="1:55" s="165" customFormat="1" ht="24" customHeight="1">
      <c r="A148" s="164"/>
      <c r="B148" s="254" t="s">
        <v>82</v>
      </c>
      <c r="C148" s="674" t="s">
        <v>131</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
      </c>
      <c r="AJ150" s="676"/>
      <c r="AK150" s="677"/>
      <c r="AL150" s="164"/>
    </row>
    <row r="151" spans="1:55" s="165" customFormat="1" ht="39" customHeight="1" thickBot="1">
      <c r="A151" s="164"/>
      <c r="B151" s="254" t="s">
        <v>82</v>
      </c>
      <c r="C151" s="674" t="s">
        <v>2227</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2213</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133</v>
      </c>
      <c r="C153" s="679"/>
      <c r="D153" s="679"/>
      <c r="E153" s="680"/>
      <c r="F153" s="681" t="s">
        <v>134</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34" t="s">
        <v>2013</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135</v>
      </c>
      <c r="C154" s="652"/>
      <c r="D154" s="652"/>
      <c r="E154" s="653"/>
      <c r="F154" s="359"/>
      <c r="G154" s="671" t="s">
        <v>2212</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654"/>
      <c r="C155" s="655"/>
      <c r="D155" s="655"/>
      <c r="E155" s="656"/>
      <c r="F155" s="360"/>
      <c r="G155" s="669" t="s">
        <v>136</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3"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137</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3"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138</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651" t="s">
        <v>139</v>
      </c>
      <c r="C158" s="652"/>
      <c r="D158" s="652"/>
      <c r="E158" s="653"/>
      <c r="F158" s="364"/>
      <c r="G158" s="668" t="s">
        <v>2218</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654"/>
      <c r="C159" s="655"/>
      <c r="D159" s="655"/>
      <c r="E159" s="656"/>
      <c r="F159" s="360"/>
      <c r="G159" s="669" t="s">
        <v>140</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3"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141</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3"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142</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651" t="s">
        <v>143</v>
      </c>
      <c r="C162" s="652"/>
      <c r="D162" s="652"/>
      <c r="E162" s="653"/>
      <c r="F162" s="368"/>
      <c r="G162" s="668" t="s">
        <v>144</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654"/>
      <c r="C163" s="655"/>
      <c r="D163" s="655"/>
      <c r="E163" s="656"/>
      <c r="F163" s="360"/>
      <c r="G163" s="669" t="s">
        <v>145</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3"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146</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3"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657"/>
      <c r="C166" s="658"/>
      <c r="D166" s="658"/>
      <c r="E166" s="659"/>
      <c r="F166" s="362"/>
      <c r="G166" s="665" t="s">
        <v>2211</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651" t="s">
        <v>148</v>
      </c>
      <c r="C167" s="652"/>
      <c r="D167" s="652"/>
      <c r="E167" s="653"/>
      <c r="F167" s="364"/>
      <c r="G167" s="666" t="s">
        <v>2217</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654"/>
      <c r="C168" s="655"/>
      <c r="D168" s="655"/>
      <c r="E168" s="656"/>
      <c r="F168" s="360"/>
      <c r="G168" s="662" t="s">
        <v>149</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3"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150</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3"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151</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651" t="s">
        <v>152</v>
      </c>
      <c r="C171" s="652"/>
      <c r="D171" s="652"/>
      <c r="E171" s="653"/>
      <c r="F171" s="368"/>
      <c r="G171" s="660" t="s">
        <v>153</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654"/>
      <c r="C172" s="655"/>
      <c r="D172" s="655"/>
      <c r="E172" s="656"/>
      <c r="F172" s="360"/>
      <c r="G172" s="662" t="s">
        <v>154</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3" t="b">
        <v>0</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155</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3"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156</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651" t="s">
        <v>157</v>
      </c>
      <c r="C175" s="652"/>
      <c r="D175" s="652"/>
      <c r="E175" s="653"/>
      <c r="F175" s="368"/>
      <c r="G175" s="660" t="s">
        <v>2216</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654"/>
      <c r="C176" s="655"/>
      <c r="D176" s="655"/>
      <c r="E176" s="656"/>
      <c r="F176" s="360"/>
      <c r="G176" s="662" t="s">
        <v>158</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3"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2215</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3"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2214</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159</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627" t="s">
        <v>162</v>
      </c>
      <c r="C182" s="628"/>
      <c r="D182" s="628"/>
      <c r="E182" s="629" t="b">
        <v>0</v>
      </c>
      <c r="F182" s="359"/>
      <c r="G182" s="619" t="s">
        <v>2219</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0</v>
      </c>
      <c r="AN182" s="634" t="s">
        <v>161</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2220</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165</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166</v>
      </c>
      <c r="AF187" s="646"/>
      <c r="AG187" s="646"/>
      <c r="AH187" s="646"/>
      <c r="AI187" s="646"/>
      <c r="AJ187" s="647"/>
      <c r="AK187" s="357" t="str">
        <f>IF(AND(AM188=TRUE,OR(Q20=0,AM189=TRUE),AM190=TRUE,AM191=TRUE,AM192=TRUE,AM193=TRUE),"○","×")</f>
        <v>×</v>
      </c>
      <c r="AL187" s="155"/>
      <c r="AM187" s="648" t="s">
        <v>2014</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167</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168</v>
      </c>
      <c r="AF188" s="622"/>
      <c r="AG188" s="622"/>
      <c r="AH188" s="622"/>
      <c r="AI188" s="622"/>
      <c r="AJ188" s="622"/>
      <c r="AK188" s="623"/>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2236</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168</v>
      </c>
      <c r="AF189" s="612"/>
      <c r="AG189" s="612"/>
      <c r="AH189" s="612"/>
      <c r="AI189" s="612"/>
      <c r="AJ189" s="612"/>
      <c r="AK189" s="613"/>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169</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170</v>
      </c>
      <c r="AF190" s="612"/>
      <c r="AG190" s="612"/>
      <c r="AH190" s="612"/>
      <c r="AI190" s="612"/>
      <c r="AJ190" s="612"/>
      <c r="AK190" s="613"/>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171</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172</v>
      </c>
      <c r="AF191" s="609"/>
      <c r="AG191" s="609"/>
      <c r="AH191" s="609"/>
      <c r="AI191" s="609"/>
      <c r="AJ191" s="609"/>
      <c r="AK191" s="610"/>
      <c r="AL191" s="155"/>
      <c r="AM191" s="69" t="b">
        <v>0</v>
      </c>
    </row>
    <row r="192" spans="1:59" s="165" customFormat="1" ht="23.25" customHeight="1">
      <c r="A192" s="164"/>
      <c r="B192" s="368"/>
      <c r="C192" s="606" t="s">
        <v>173</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174</v>
      </c>
      <c r="AF192" s="612"/>
      <c r="AG192" s="612"/>
      <c r="AH192" s="612"/>
      <c r="AI192" s="612"/>
      <c r="AJ192" s="612"/>
      <c r="AK192" s="613"/>
      <c r="AL192" s="155"/>
      <c r="AM192" s="69" t="b">
        <v>0</v>
      </c>
      <c r="AN192" s="382"/>
      <c r="AO192" s="382"/>
      <c r="AP192" s="382"/>
    </row>
    <row r="193" spans="1:59" s="165" customFormat="1" ht="13.5" customHeight="1" thickBot="1">
      <c r="A193" s="164"/>
      <c r="B193" s="372"/>
      <c r="C193" s="614" t="s">
        <v>175</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176</v>
      </c>
      <c r="AF193" s="617"/>
      <c r="AG193" s="617"/>
      <c r="AH193" s="617"/>
      <c r="AI193" s="617"/>
      <c r="AJ193" s="617"/>
      <c r="AK193" s="618"/>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600" t="s">
        <v>2221</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179</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c r="F201" s="603"/>
      <c r="G201" s="393" t="s">
        <v>73</v>
      </c>
      <c r="H201" s="602"/>
      <c r="I201" s="603"/>
      <c r="J201" s="393" t="s">
        <v>181</v>
      </c>
      <c r="K201" s="602"/>
      <c r="L201" s="603"/>
      <c r="M201" s="393" t="s">
        <v>182</v>
      </c>
      <c r="N201" s="381"/>
      <c r="O201" s="604" t="s">
        <v>20</v>
      </c>
      <c r="P201" s="604"/>
      <c r="Q201" s="604"/>
      <c r="R201" s="605" t="str">
        <f>IF(H7="","",H7)</f>
        <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183</v>
      </c>
      <c r="P202" s="596"/>
      <c r="Q202" s="596"/>
      <c r="R202" s="597" t="s">
        <v>22</v>
      </c>
      <c r="S202" s="597"/>
      <c r="T202" s="598"/>
      <c r="U202" s="598"/>
      <c r="V202" s="598"/>
      <c r="W202" s="598"/>
      <c r="X202" s="598"/>
      <c r="Y202" s="599" t="s">
        <v>23</v>
      </c>
      <c r="Z202" s="599"/>
      <c r="AA202" s="598"/>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187</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188</v>
      </c>
      <c r="C210" s="587" t="s">
        <v>189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190</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191</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192</v>
      </c>
      <c r="C213" s="590" t="s">
        <v>193</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194</v>
      </c>
      <c r="C214" s="593" t="s">
        <v>195</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2226</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188</v>
      </c>
      <c r="C217" s="571" t="s">
        <v>196</v>
      </c>
      <c r="D217" s="572"/>
      <c r="E217" s="572"/>
      <c r="F217" s="572"/>
      <c r="G217" s="572"/>
      <c r="H217" s="572"/>
      <c r="I217" s="573"/>
      <c r="J217" s="574" t="s">
        <v>197</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192</v>
      </c>
      <c r="C218" s="567" t="s">
        <v>198</v>
      </c>
      <c r="D218" s="567"/>
      <c r="E218" s="567"/>
      <c r="F218" s="567"/>
      <c r="G218" s="567"/>
      <c r="H218" s="567"/>
      <c r="I218" s="567"/>
      <c r="J218" s="568" t="s">
        <v>199</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200</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2225</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
      </c>
      <c r="AL220" s="421"/>
      <c r="AM220" s="157"/>
    </row>
    <row r="221" spans="1:60" s="375" customFormat="1" ht="25.5" customHeight="1">
      <c r="A221" s="371"/>
      <c r="B221" s="566"/>
      <c r="C221" s="567"/>
      <c r="D221" s="567"/>
      <c r="E221" s="567"/>
      <c r="F221" s="567"/>
      <c r="G221" s="567"/>
      <c r="H221" s="567"/>
      <c r="I221" s="567"/>
      <c r="J221" s="568" t="s">
        <v>201</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
      </c>
      <c r="AL221" s="421"/>
      <c r="AM221" s="157"/>
    </row>
    <row r="222" spans="1:60" s="375" customFormat="1" ht="48.75" customHeight="1">
      <c r="A222" s="371"/>
      <c r="B222" s="566" t="s">
        <v>194</v>
      </c>
      <c r="C222" s="567" t="s">
        <v>203</v>
      </c>
      <c r="D222" s="567"/>
      <c r="E222" s="567"/>
      <c r="F222" s="567"/>
      <c r="G222" s="567"/>
      <c r="H222" s="567"/>
      <c r="I222" s="567"/>
      <c r="J222" s="568" t="s">
        <v>2224</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2223</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567" t="s">
        <v>204</v>
      </c>
      <c r="D224" s="567"/>
      <c r="E224" s="567"/>
      <c r="F224" s="567"/>
      <c r="G224" s="567"/>
      <c r="H224" s="567"/>
      <c r="I224" s="567"/>
      <c r="J224" s="568" t="s">
        <v>205</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
      </c>
      <c r="AL224" s="155"/>
      <c r="AM224" s="157"/>
    </row>
    <row r="225" spans="1:60" s="165" customFormat="1" ht="36" customHeight="1">
      <c r="A225" s="164"/>
      <c r="B225" s="417" t="s">
        <v>2173</v>
      </c>
      <c r="C225" s="567" t="s">
        <v>206</v>
      </c>
      <c r="D225" s="567"/>
      <c r="E225" s="567"/>
      <c r="F225" s="567"/>
      <c r="G225" s="567"/>
      <c r="H225" s="567"/>
      <c r="I225" s="567"/>
      <c r="J225" s="568" t="s">
        <v>207</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2174</v>
      </c>
      <c r="C226" s="567" t="s">
        <v>209</v>
      </c>
      <c r="D226" s="567"/>
      <c r="E226" s="567"/>
      <c r="F226" s="567"/>
      <c r="G226" s="567"/>
      <c r="H226" s="567"/>
      <c r="I226" s="567"/>
      <c r="J226" s="574" t="s">
        <v>2222</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208</v>
      </c>
      <c r="C227" s="567" t="s">
        <v>210</v>
      </c>
      <c r="D227" s="567"/>
      <c r="E227" s="567"/>
      <c r="F227" s="567"/>
      <c r="G227" s="567"/>
      <c r="H227" s="567"/>
      <c r="I227" s="567"/>
      <c r="J227" s="574" t="s">
        <v>211</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212</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213</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214</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2093</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AX4" sqref="AX4:AX7"/>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2118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76"/>
      <c r="AR2" s="7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102"/>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103" t="s">
        <v>2110</v>
      </c>
      <c r="F15" s="54">
        <v>4</v>
      </c>
      <c r="G15" s="103" t="s">
        <v>2111</v>
      </c>
      <c r="H15" s="1151" t="s">
        <v>2112</v>
      </c>
      <c r="I15" s="1151"/>
      <c r="J15" s="1164"/>
      <c r="K15" s="54">
        <v>7</v>
      </c>
      <c r="L15" s="103" t="s">
        <v>2110</v>
      </c>
      <c r="M15" s="54">
        <v>3</v>
      </c>
      <c r="N15" s="103" t="s">
        <v>2111</v>
      </c>
      <c r="O15" s="103" t="s">
        <v>2113</v>
      </c>
      <c r="P15" s="104">
        <f>(K15*12+M15)-(D15*12+F15)+1</f>
        <v>12</v>
      </c>
      <c r="Q15" s="1151" t="s">
        <v>2114</v>
      </c>
      <c r="R15" s="1151"/>
      <c r="S15" s="105" t="s">
        <v>69</v>
      </c>
      <c r="U15" s="102"/>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119"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119"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119"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119"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119"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119"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119"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119"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11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119"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11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119"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11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168" t="s">
        <v>2357</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2202</v>
      </c>
      <c r="AT56" s="1174"/>
      <c r="AU56" s="1174"/>
      <c r="AV56" s="1174"/>
      <c r="AW56" s="1174" t="s">
        <v>2201</v>
      </c>
      <c r="AX56" s="1174"/>
      <c r="AY56" s="1174"/>
      <c r="AZ56" s="1174"/>
    </row>
    <row r="57" spans="2:86" ht="15.95" customHeight="1">
      <c r="U57" s="1016" t="s">
        <v>2358</v>
      </c>
      <c r="V57" s="1016"/>
      <c r="W57" s="1016"/>
      <c r="X57" s="1016"/>
      <c r="Y57" s="1016"/>
      <c r="Z57" s="152" t="str">
        <f>IF(AND(B9&lt;&gt;"処遇加算なし",F15=4),IF(V21="✓",1,IF(V22="✓",2,"")),"")</f>
        <v/>
      </c>
      <c r="AA57" s="145"/>
      <c r="AB57" s="149"/>
      <c r="AC57" s="1016" t="s">
        <v>2358</v>
      </c>
      <c r="AD57" s="1016"/>
      <c r="AE57" s="1016"/>
      <c r="AF57" s="1016"/>
      <c r="AG57" s="1016"/>
      <c r="AH57" s="425">
        <f>IF(AND(F15&lt;&gt;4,F15&lt;&gt;5),0,IF(AT8="○",1,0))</f>
        <v>0</v>
      </c>
      <c r="AI57" s="153"/>
      <c r="AJ57" s="149"/>
      <c r="AK57" s="1016" t="s">
        <v>2358</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24" t="s">
        <v>2359</v>
      </c>
      <c r="V58" s="1124"/>
      <c r="W58" s="1124"/>
      <c r="X58" s="1124"/>
      <c r="Y58" s="1124"/>
      <c r="Z58" s="152" t="str">
        <f>IF(AND(B9&lt;&gt;"処遇加算なし",F15=4),IF(V24="✓",1,IF(V25="✓",2,IF(V26="✓",3,""))),"")</f>
        <v/>
      </c>
      <c r="AA58" s="145"/>
      <c r="AB58" s="149"/>
      <c r="AC58" s="1124" t="s">
        <v>2359</v>
      </c>
      <c r="AD58" s="1124"/>
      <c r="AE58" s="1124"/>
      <c r="AF58" s="1124"/>
      <c r="AG58" s="1124"/>
      <c r="AH58" s="425">
        <f>IF(AND(F15&lt;&gt;4,F15&lt;&gt;5),0,IF(AU8="○",1,3))</f>
        <v>3</v>
      </c>
      <c r="AI58" s="153"/>
      <c r="AJ58" s="149"/>
      <c r="AK58" s="1124" t="s">
        <v>2359</v>
      </c>
      <c r="AL58" s="1124"/>
      <c r="AM58" s="1124"/>
      <c r="AN58" s="1124"/>
      <c r="AO58" s="1124"/>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24" t="s">
        <v>2360</v>
      </c>
      <c r="V59" s="1124"/>
      <c r="W59" s="1124"/>
      <c r="X59" s="1124"/>
      <c r="Y59" s="1124"/>
      <c r="Z59" s="152" t="str">
        <f>IF(AND(B9&lt;&gt;"処遇加算なし",F15=4),IF(V28="✓",1,IF(V29="✓",2,IF(V30="✓",3,""))),"")</f>
        <v/>
      </c>
      <c r="AA59" s="145"/>
      <c r="AB59" s="149"/>
      <c r="AC59" s="1124" t="s">
        <v>2360</v>
      </c>
      <c r="AD59" s="1124"/>
      <c r="AE59" s="1124"/>
      <c r="AF59" s="1124"/>
      <c r="AG59" s="1124"/>
      <c r="AH59" s="425">
        <f>IF(AND(F15&lt;&gt;4,F15&lt;&gt;5),0,IF(AV8="○",1,3))</f>
        <v>3</v>
      </c>
      <c r="AI59" s="153"/>
      <c r="AJ59" s="149"/>
      <c r="AK59" s="1124" t="s">
        <v>2360</v>
      </c>
      <c r="AL59" s="1124"/>
      <c r="AM59" s="1124"/>
      <c r="AN59" s="1124"/>
      <c r="AO59" s="1124"/>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24" t="s">
        <v>2361</v>
      </c>
      <c r="V60" s="1124"/>
      <c r="W60" s="1124"/>
      <c r="X60" s="1124"/>
      <c r="Y60" s="1124"/>
      <c r="Z60" s="152" t="str">
        <f>IF(AND(B9&lt;&gt;"処遇加算なし",F15=4),IF(V32="✓",1,IF(V33="✓",2,"")),"")</f>
        <v/>
      </c>
      <c r="AA60" s="145"/>
      <c r="AB60" s="149"/>
      <c r="AC60" s="1124" t="s">
        <v>2361</v>
      </c>
      <c r="AD60" s="1124"/>
      <c r="AE60" s="1124"/>
      <c r="AF60" s="1124"/>
      <c r="AG60" s="1124"/>
      <c r="AH60" s="425">
        <f>IF(AND(F15&lt;&gt;4,F15&lt;&gt;5),0,IF(AW8="○",1,3))</f>
        <v>3</v>
      </c>
      <c r="AI60" s="153"/>
      <c r="AJ60" s="149"/>
      <c r="AK60" s="1124" t="s">
        <v>2361</v>
      </c>
      <c r="AL60" s="1124"/>
      <c r="AM60" s="1124"/>
      <c r="AN60" s="1124"/>
      <c r="AO60" s="1124"/>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24" t="s">
        <v>2362</v>
      </c>
      <c r="V61" s="1124"/>
      <c r="W61" s="1124"/>
      <c r="X61" s="1124"/>
      <c r="Y61" s="1124"/>
      <c r="Z61" s="152" t="str">
        <f>IF(AND(B9&lt;&gt;"処遇加算なし",F15=4),IF(V36="✓",1,IF(V37="✓",2,"")),"")</f>
        <v/>
      </c>
      <c r="AA61" s="145"/>
      <c r="AB61" s="149"/>
      <c r="AC61" s="1124" t="s">
        <v>2362</v>
      </c>
      <c r="AD61" s="1124"/>
      <c r="AE61" s="1124"/>
      <c r="AF61" s="1124"/>
      <c r="AG61" s="1124"/>
      <c r="AH61" s="425">
        <f>IF(AND(F15&lt;&gt;4,F15&lt;&gt;5),0,IF(AX8="○",1,2))</f>
        <v>2</v>
      </c>
      <c r="AI61" s="153"/>
      <c r="AJ61" s="149"/>
      <c r="AK61" s="1124" t="s">
        <v>2362</v>
      </c>
      <c r="AL61" s="1124"/>
      <c r="AM61" s="1124"/>
      <c r="AN61" s="1124"/>
      <c r="AO61" s="1124"/>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24" t="s">
        <v>2363</v>
      </c>
      <c r="V62" s="1124"/>
      <c r="W62" s="1124"/>
      <c r="X62" s="1124"/>
      <c r="Y62" s="1124"/>
      <c r="Z62" s="152" t="str">
        <f>IF(AND(B9&lt;&gt;"処遇加算なし",F15=4),IF(V40="✓",1,IF(V41="✓",2,"")),"")</f>
        <v/>
      </c>
      <c r="AA62" s="145"/>
      <c r="AB62" s="149"/>
      <c r="AC62" s="1124" t="s">
        <v>2363</v>
      </c>
      <c r="AD62" s="1124"/>
      <c r="AE62" s="1124"/>
      <c r="AF62" s="1124"/>
      <c r="AG62" s="1124"/>
      <c r="AH62" s="425">
        <f>IF(AND(F15&lt;&gt;4,F15&lt;&gt;5),0,IF(AY8="○",1,2))</f>
        <v>2</v>
      </c>
      <c r="AI62" s="153"/>
      <c r="AJ62" s="149"/>
      <c r="AK62" s="1124" t="s">
        <v>2363</v>
      </c>
      <c r="AL62" s="1124"/>
      <c r="AM62" s="1124"/>
      <c r="AN62" s="1124"/>
      <c r="AO62" s="1124"/>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2364</v>
      </c>
      <c r="V63" s="1016"/>
      <c r="W63" s="1016"/>
      <c r="X63" s="1016"/>
      <c r="Y63" s="1016"/>
      <c r="Z63" s="152" t="str">
        <f>IF(AND(B9&lt;&gt;"処遇加算なし",F15=4),IF(V44="✓",1,IF(V45="✓",2,"")),"")</f>
        <v/>
      </c>
      <c r="AA63" s="145"/>
      <c r="AB63" s="149"/>
      <c r="AC63" s="1016" t="s">
        <v>2364</v>
      </c>
      <c r="AD63" s="1016"/>
      <c r="AE63" s="1016"/>
      <c r="AF63" s="1016"/>
      <c r="AG63" s="1016"/>
      <c r="AH63" s="425">
        <f>IF(AND(F15&lt;&gt;4,F15&lt;&gt;5),0,IF(AZ8="○",1,2))</f>
        <v>2</v>
      </c>
      <c r="AI63" s="153"/>
      <c r="AJ63" s="149"/>
      <c r="AK63" s="1016" t="s">
        <v>2364</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U56:Z56"/>
    <mergeCell ref="U57:Y57"/>
    <mergeCell ref="U58:Y58"/>
    <mergeCell ref="U59:Y59"/>
    <mergeCell ref="W37:Z37"/>
    <mergeCell ref="AA28:AB30"/>
    <mergeCell ref="AD28:AH28"/>
    <mergeCell ref="W33:Z33"/>
    <mergeCell ref="AD33:AH33"/>
    <mergeCell ref="AD34:AH34"/>
    <mergeCell ref="AD29:AH29"/>
    <mergeCell ref="AD30:AH30"/>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pageSetUpPr fitToPage="1"/>
  </sheetPr>
  <dimension ref="A1:CJ73"/>
  <sheetViews>
    <sheetView showGridLines="0" view="pageBreakPreview" zoomScaleNormal="53" zoomScaleSheetLayoutView="100" workbookViewId="0">
      <selection activeCell="B1" sqref="B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2324</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0"/>
      <c r="Q5" s="1211"/>
      <c r="R5" s="1211"/>
      <c r="S5" s="1211"/>
      <c r="T5" s="1211"/>
      <c r="U5" s="1211"/>
      <c r="V5" s="1211"/>
      <c r="W5" s="1211"/>
      <c r="X5" s="1212"/>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125" t="str">
        <f>IFERROR(VLOOKUP(Y5,【参考】数式用!$A$5:$AB$37,MATCH(V11,【参考】数式用!$B$4:$AB$4,0)+1,FALSE),"")</f>
        <v/>
      </c>
      <c r="W12" s="1125"/>
      <c r="X12" s="1125"/>
      <c r="Y12" s="1125"/>
      <c r="Z12" s="1125"/>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v>0</v>
      </c>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40A6-28A4-42E8-BF2C-91BC6559A63F}">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2325</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532"/>
      <c r="AR2" s="532"/>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528"/>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531" t="s">
        <v>2110</v>
      </c>
      <c r="F15" s="54">
        <v>4</v>
      </c>
      <c r="G15" s="531" t="s">
        <v>2111</v>
      </c>
      <c r="H15" s="1151" t="s">
        <v>2112</v>
      </c>
      <c r="I15" s="1151"/>
      <c r="J15" s="1164"/>
      <c r="K15" s="54">
        <v>7</v>
      </c>
      <c r="L15" s="531" t="s">
        <v>2110</v>
      </c>
      <c r="M15" s="54">
        <v>3</v>
      </c>
      <c r="N15" s="531" t="s">
        <v>2111</v>
      </c>
      <c r="O15" s="531" t="s">
        <v>2113</v>
      </c>
      <c r="P15" s="104">
        <f>(K15*12+M15)-(D15*12+F15)+1</f>
        <v>12</v>
      </c>
      <c r="Q15" s="1151" t="s">
        <v>2114</v>
      </c>
      <c r="R15" s="1151"/>
      <c r="S15" s="105" t="s">
        <v>69</v>
      </c>
      <c r="U15" s="528"/>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530"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530"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530"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530"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530"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530"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530"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530"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53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53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530"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53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530"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529"/>
      <c r="AB42" s="529"/>
      <c r="AC42" s="136"/>
      <c r="AD42" s="1013" t="s">
        <v>15</v>
      </c>
      <c r="AE42" s="1013"/>
      <c r="AF42" s="1013"/>
      <c r="AG42" s="1013"/>
      <c r="AH42" s="1013"/>
      <c r="AI42" s="529"/>
      <c r="AJ42" s="529"/>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53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53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9D05A3-F2FF-4A1D-874B-8017490D8B8D}">
      <formula1>サービス名</formula1>
    </dataValidation>
    <dataValidation type="list" allowBlank="1" showInputMessage="1" showErrorMessage="1" sqref="M5:O5" xr:uid="{116473D0-4126-465A-9564-B0A9DAA2B4BB}">
      <formula1>INDIRECT(J5)</formula1>
    </dataValidation>
    <dataValidation type="list" allowBlank="1" showInputMessage="1" showErrorMessage="1" sqref="M15:M16" xr:uid="{35CBDD0B-F6E3-47B8-9EF5-99AC4B9A271D}">
      <formula1>"1,2,3,6,7,8,9,10,11,12"</formula1>
    </dataValidation>
    <dataValidation type="list" allowBlank="1" showInputMessage="1" showErrorMessage="1" sqref="K15:K16 D15:D16" xr:uid="{D9478D67-DE27-4FD8-930B-33E421622BFA}">
      <formula1>"6,7"</formula1>
    </dataValidation>
    <dataValidation type="textLength" operator="equal" allowBlank="1" showInputMessage="1" showErrorMessage="1" error="10桁の介護保険事業所番号を入力してください。_x000a_（桁数が異なるとエラーになります）" sqref="B5:F5" xr:uid="{FB98800B-E280-4134-931F-6B6C70D7DD6B}">
      <formula1>10</formula1>
    </dataValidation>
    <dataValidation type="list" allowBlank="1" showInputMessage="1" showErrorMessage="1" sqref="AD41:AH41" xr:uid="{F751D9F0-FCC4-47A2-9889-C7FD93AC665C}">
      <formula1>INDIRECT(BF1)</formula1>
    </dataValidation>
    <dataValidation type="list" allowBlank="1" showInputMessage="1" showErrorMessage="1" sqref="AL41:AP41" xr:uid="{CA76AAA2-08B0-46AA-AEBA-E5A73FBCAC1E}">
      <formula1>INDIRECT(BF1)</formula1>
    </dataValidation>
    <dataValidation type="whole" operator="greaterThanOrEqual" allowBlank="1" showInputMessage="1" showErrorMessage="1" prompt="要件を満たす職員数を記入してください。" sqref="AG37:AH37 AO37:AP37" xr:uid="{13961FED-0271-4422-BE80-EECD2D8016F2}">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458FF2E1-1477-4577-9FA6-0923C268C3BD}">
          <x14:formula1>
            <xm:f>【参考】数式用3!$A$3:$A$49</xm:f>
          </x14:formula1>
          <xm:sqref>J5:L5</xm:sqref>
        </x14:dataValidation>
        <x14:dataValidation type="list" allowBlank="1" showInputMessage="1" showErrorMessage="1" xr:uid="{A3DE9C4E-F772-4776-99CA-B6ACBB9D1DD0}">
          <x14:formula1>
            <xm:f>【参考】数式用!$I$4:$J$4</xm:f>
          </x14:formula1>
          <xm:sqref>L9</xm:sqref>
        </x14:dataValidation>
        <x14:dataValidation type="list" allowBlank="1" showInputMessage="1" showErrorMessage="1" xr:uid="{4E48A1B6-1EAE-47C1-9AF5-1038888D1A93}">
          <x14:formula1>
            <xm:f>【参考】数式用!$F$4:$H$4</xm:f>
          </x14:formula1>
          <xm:sqref>G9</xm:sqref>
        </x14:dataValidation>
        <x14:dataValidation type="list" allowBlank="1" showInputMessage="1" showErrorMessage="1" xr:uid="{2C7AF818-D107-4A6E-BFEE-260BC43094BA}">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2326</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pageSetUpPr fitToPage="1"/>
  </sheetPr>
  <dimension ref="A1:CJ73"/>
  <sheetViews>
    <sheetView showGridLines="0" view="pageBreakPreview" zoomScaleNormal="53" zoomScaleSheetLayoutView="100" workbookViewId="0">
      <selection activeCell="AA11" sqref="AA11:AP1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2327</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0BD8-788D-4BBC-8BF8-27043F24C8D7}">
  <sheetPr>
    <pageSetUpPr fitToPage="1"/>
  </sheetPr>
  <dimension ref="A1:CJ73"/>
  <sheetViews>
    <sheetView showGridLines="0" view="pageBreakPreview" zoomScaleNormal="53" zoomScaleSheetLayoutView="100" workbookViewId="0">
      <selection activeCell="AK6" sqref="AK6"/>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2328</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3D94C75-FAA5-4DF9-BBBB-706FF0686483}">
      <formula1>サービス名</formula1>
    </dataValidation>
    <dataValidation type="list" allowBlank="1" showInputMessage="1" showErrorMessage="1" sqref="M5:O5" xr:uid="{BCFBCABE-A38A-49EC-B3C2-9589F8C6DA2B}">
      <formula1>INDIRECT(J5)</formula1>
    </dataValidation>
    <dataValidation type="list" allowBlank="1" showInputMessage="1" showErrorMessage="1" sqref="M15:M16" xr:uid="{C5311465-BC15-4AC3-B7CA-D2597DF0B6A1}">
      <formula1>"1,2,3,6,7,8,9,10,11,12"</formula1>
    </dataValidation>
    <dataValidation type="list" allowBlank="1" showInputMessage="1" showErrorMessage="1" sqref="K15:K16 D15:D16" xr:uid="{22282EF8-F9CF-406E-89C7-46683B6AC4B6}">
      <formula1>"6,7"</formula1>
    </dataValidation>
    <dataValidation type="textLength" operator="equal" allowBlank="1" showInputMessage="1" showErrorMessage="1" error="10桁の介護保険事業所番号を入力してください。_x000a_（桁数が異なるとエラーになります）" sqref="B5:F5" xr:uid="{856C0FE3-903E-4B2F-834A-2640F1264614}">
      <formula1>10</formula1>
    </dataValidation>
    <dataValidation type="list" allowBlank="1" showInputMessage="1" showErrorMessage="1" sqref="AD41:AH41" xr:uid="{DB7285BF-9285-4B9B-9EC3-F20142587229}">
      <formula1>INDIRECT(BF1)</formula1>
    </dataValidation>
    <dataValidation type="list" allowBlank="1" showInputMessage="1" showErrorMessage="1" sqref="AL41:AP41" xr:uid="{0466F6BE-5C55-4C4E-9FF0-4121847C2F11}">
      <formula1>INDIRECT(BF1)</formula1>
    </dataValidation>
    <dataValidation type="whole" operator="greaterThanOrEqual" allowBlank="1" showInputMessage="1" showErrorMessage="1" prompt="要件を満たす職員数を記入してください。" sqref="AG37:AH37 AO37:AP37" xr:uid="{C83C0181-BF8C-499A-8FDC-B05277774FB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4FB8940-9C4F-4981-B39B-6BB4A7D1CD8C}">
          <x14:formula1>
            <xm:f>【参考】数式用3!$A$3:$A$49</xm:f>
          </x14:formula1>
          <xm:sqref>J5:L5</xm:sqref>
        </x14:dataValidation>
        <x14:dataValidation type="list" allowBlank="1" showInputMessage="1" showErrorMessage="1" xr:uid="{C419D320-8235-4B25-92F3-4FBC5C524992}">
          <x14:formula1>
            <xm:f>【参考】数式用!$I$4:$J$4</xm:f>
          </x14:formula1>
          <xm:sqref>L9</xm:sqref>
        </x14:dataValidation>
        <x14:dataValidation type="list" allowBlank="1" showInputMessage="1" showErrorMessage="1" xr:uid="{51EDEEEF-87E5-4A2C-9D50-DED0DDAC57EC}">
          <x14:formula1>
            <xm:f>【参考】数式用!$F$4:$H$4</xm:f>
          </x14:formula1>
          <xm:sqref>G9</xm:sqref>
        </x14:dataValidation>
        <x14:dataValidation type="list" allowBlank="1" showInputMessage="1" showErrorMessage="1" xr:uid="{B05B7FF7-52F8-4D94-A0C4-C7173D5D0FCB}">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8A0-F7AB-4E0A-BE58-D1933940F685}">
  <sheetPr>
    <pageSetUpPr fitToPage="1"/>
  </sheetPr>
  <dimension ref="A1:CJ73"/>
  <sheetViews>
    <sheetView showGridLines="0" view="pageBreakPreview" zoomScaleNormal="53" zoomScaleSheetLayoutView="100" workbookViewId="0">
      <selection activeCell="F1" sqref="F1"/>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2329</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FA61B9FF-2BA4-450D-8469-4A0FE19E028A}">
      <formula1>0</formula1>
    </dataValidation>
    <dataValidation type="list" allowBlank="1" showInputMessage="1" showErrorMessage="1" sqref="AL41:AP41" xr:uid="{66551305-39A2-4A60-A345-290DF0FADF03}">
      <formula1>INDIRECT(BF1)</formula1>
    </dataValidation>
    <dataValidation type="list" allowBlank="1" showInputMessage="1" showErrorMessage="1" sqref="AD41:AH41" xr:uid="{99B17BB2-D13D-4FC6-872C-88F546521129}">
      <formula1>INDIRECT(BF1)</formula1>
    </dataValidation>
    <dataValidation type="textLength" operator="equal" allowBlank="1" showInputMessage="1" showErrorMessage="1" error="10桁の介護保険事業所番号を入力してください。_x000a_（桁数が異なるとエラーになります）" sqref="B5:F5" xr:uid="{3940CC26-B32D-4E0E-B333-CCB862C0DF1C}">
      <formula1>10</formula1>
    </dataValidation>
    <dataValidation type="list" allowBlank="1" showInputMessage="1" showErrorMessage="1" sqref="K15:K16 D15:D16" xr:uid="{21B83D78-BEB1-4C51-B885-88E61668557B}">
      <formula1>"6,7"</formula1>
    </dataValidation>
    <dataValidation type="list" allowBlank="1" showInputMessage="1" showErrorMessage="1" sqref="M15:M16" xr:uid="{64535218-9D77-495B-8018-CF771251EC25}">
      <formula1>"1,2,3,6,7,8,9,10,11,12"</formula1>
    </dataValidation>
    <dataValidation type="list" allowBlank="1" showInputMessage="1" showErrorMessage="1" sqref="M5:O5" xr:uid="{D9DF06E6-E274-4D49-B092-27108B4F0DFA}">
      <formula1>INDIRECT(J5)</formula1>
    </dataValidation>
    <dataValidation type="list" allowBlank="1" showInputMessage="1" showErrorMessage="1" sqref="Y5:AD5" xr:uid="{EFF078EE-4E89-4BD8-A52A-A05E9C9D5F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EFB3E22-A533-4A9E-B183-C556C8EBED05}">
          <x14:formula1>
            <xm:f>【参考】数式用!$B$4:$E$4</xm:f>
          </x14:formula1>
          <xm:sqref>B9:F9</xm:sqref>
        </x14:dataValidation>
        <x14:dataValidation type="list" allowBlank="1" showInputMessage="1" showErrorMessage="1" xr:uid="{FFB2AE45-7DB7-4F61-9303-4060DE1DF3B0}">
          <x14:formula1>
            <xm:f>【参考】数式用!$F$4:$H$4</xm:f>
          </x14:formula1>
          <xm:sqref>G9</xm:sqref>
        </x14:dataValidation>
        <x14:dataValidation type="list" allowBlank="1" showInputMessage="1" showErrorMessage="1" xr:uid="{018E7E5D-D761-4682-B9F2-0837C8679685}">
          <x14:formula1>
            <xm:f>【参考】数式用!$I$4:$J$4</xm:f>
          </x14:formula1>
          <xm:sqref>L9</xm:sqref>
        </x14:dataValidation>
        <x14:dataValidation type="list" allowBlank="1" showInputMessage="1" showErrorMessage="1" xr:uid="{075723F9-20A2-4C6D-99E7-2130EAA907C7}">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863C-6756-4A52-B4D6-4FF26760B776}">
  <sheetPr>
    <pageSetUpPr fitToPage="1"/>
  </sheetPr>
  <dimension ref="A1:CJ73"/>
  <sheetViews>
    <sheetView showGridLines="0" view="pageBreakPreview" zoomScaleNormal="53" zoomScaleSheetLayoutView="100" workbookViewId="0">
      <selection activeCell="V3" sqref="V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2330</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388059B4-5F86-4721-8A72-8CF0D5AB6B6E}">
      <formula1>0</formula1>
    </dataValidation>
    <dataValidation type="list" allowBlank="1" showInputMessage="1" showErrorMessage="1" sqref="AL41:AP41" xr:uid="{824299EC-2E55-4629-8B3D-63CF79FBAFB8}">
      <formula1>INDIRECT(BF1)</formula1>
    </dataValidation>
    <dataValidation type="list" allowBlank="1" showInputMessage="1" showErrorMessage="1" sqref="AD41:AH41" xr:uid="{6CD2065C-884C-4041-B604-0B8D14DF19CA}">
      <formula1>INDIRECT(BF1)</formula1>
    </dataValidation>
    <dataValidation type="textLength" operator="equal" allowBlank="1" showInputMessage="1" showErrorMessage="1" error="10桁の介護保険事業所番号を入力してください。_x000a_（桁数が異なるとエラーになります）" sqref="B5:F5" xr:uid="{2F83F482-C75E-4CFD-8CC1-1D2AC148A921}">
      <formula1>10</formula1>
    </dataValidation>
    <dataValidation type="list" allowBlank="1" showInputMessage="1" showErrorMessage="1" sqref="K15:K16 D15:D16" xr:uid="{DB3FFEB5-3478-4957-9CA5-F22B683BE9A6}">
      <formula1>"6,7"</formula1>
    </dataValidation>
    <dataValidation type="list" allowBlank="1" showInputMessage="1" showErrorMessage="1" sqref="M15:M16" xr:uid="{90CD0680-8B3B-45C2-93E3-49BB1454E6BC}">
      <formula1>"1,2,3,6,7,8,9,10,11,12"</formula1>
    </dataValidation>
    <dataValidation type="list" allowBlank="1" showInputMessage="1" showErrorMessage="1" sqref="M5:O5" xr:uid="{5419C8FD-23CA-4C7C-A744-AA4C05DAC79D}">
      <formula1>INDIRECT(J5)</formula1>
    </dataValidation>
    <dataValidation type="list" allowBlank="1" showInputMessage="1" showErrorMessage="1" sqref="Y5:AD5" xr:uid="{B4CD5E91-091E-4A2C-A03A-5797E5B86B8F}">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2AA44E1-72FA-4690-A5C1-0B8DF1354383}">
          <x14:formula1>
            <xm:f>【参考】数式用!$B$4:$E$4</xm:f>
          </x14:formula1>
          <xm:sqref>B9:F9</xm:sqref>
        </x14:dataValidation>
        <x14:dataValidation type="list" allowBlank="1" showInputMessage="1" showErrorMessage="1" xr:uid="{6C4247D2-4900-4382-AD37-6E07FA98D84E}">
          <x14:formula1>
            <xm:f>【参考】数式用!$F$4:$H$4</xm:f>
          </x14:formula1>
          <xm:sqref>G9</xm:sqref>
        </x14:dataValidation>
        <x14:dataValidation type="list" allowBlank="1" showInputMessage="1" showErrorMessage="1" xr:uid="{FE44B979-EE97-4D30-871E-57741E1AD36A}">
          <x14:formula1>
            <xm:f>【参考】数式用!$I$4:$J$4</xm:f>
          </x14:formula1>
          <xm:sqref>L9</xm:sqref>
        </x14:dataValidation>
        <x14:dataValidation type="list" allowBlank="1" showInputMessage="1" showErrorMessage="1" xr:uid="{B7D15D2D-898D-451A-920B-52E00AA8662B}">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8C0C-A231-47F1-B857-16EC40FB01E5}">
  <sheetPr>
    <pageSetUpPr fitToPage="1"/>
  </sheetPr>
  <dimension ref="A1:CJ73"/>
  <sheetViews>
    <sheetView showGridLines="0" view="pageBreakPreview" zoomScaleNormal="53" zoomScaleSheetLayoutView="100" workbookViewId="0">
      <selection activeCell="AE4" sqref="AE4:AH4"/>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2331</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6"/>
      <c r="AR2" s="436"/>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34"/>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37" t="s">
        <v>2110</v>
      </c>
      <c r="F15" s="54">
        <v>4</v>
      </c>
      <c r="G15" s="437" t="s">
        <v>2111</v>
      </c>
      <c r="H15" s="1151" t="s">
        <v>2112</v>
      </c>
      <c r="I15" s="1151"/>
      <c r="J15" s="1164"/>
      <c r="K15" s="54">
        <v>7</v>
      </c>
      <c r="L15" s="437" t="s">
        <v>2110</v>
      </c>
      <c r="M15" s="54">
        <v>3</v>
      </c>
      <c r="N15" s="437" t="s">
        <v>2111</v>
      </c>
      <c r="O15" s="437" t="s">
        <v>2113</v>
      </c>
      <c r="P15" s="104">
        <f>(K15*12+M15)-(D15*12+F15)+1</f>
        <v>12</v>
      </c>
      <c r="Q15" s="1151" t="s">
        <v>2114</v>
      </c>
      <c r="R15" s="1151"/>
      <c r="S15" s="105" t="s">
        <v>69</v>
      </c>
      <c r="U15" s="434"/>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3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3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3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3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3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3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3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3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3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3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35"/>
      <c r="AB42" s="435"/>
      <c r="AC42" s="136"/>
      <c r="AD42" s="1013" t="s">
        <v>15</v>
      </c>
      <c r="AE42" s="1013"/>
      <c r="AF42" s="1013"/>
      <c r="AG42" s="1013"/>
      <c r="AH42" s="1013"/>
      <c r="AI42" s="435"/>
      <c r="AJ42" s="4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2F33E8BE-3016-4381-A46B-A5CA723E756D}">
      <formula1>サービス名</formula1>
    </dataValidation>
    <dataValidation type="list" allowBlank="1" showInputMessage="1" showErrorMessage="1" sqref="M5:O5" xr:uid="{559BE069-5C60-45CC-A873-323B2FCA9606}">
      <formula1>INDIRECT(J5)</formula1>
    </dataValidation>
    <dataValidation type="list" allowBlank="1" showInputMessage="1" showErrorMessage="1" sqref="M15:M16" xr:uid="{738C8AAE-E3C3-4148-B1B2-1286DA18F192}">
      <formula1>"1,2,3,6,7,8,9,10,11,12"</formula1>
    </dataValidation>
    <dataValidation type="list" allowBlank="1" showInputMessage="1" showErrorMessage="1" sqref="K15:K16 D15:D16" xr:uid="{D25913DB-E75D-4E66-BB82-66A93F2C50A3}">
      <formula1>"6,7"</formula1>
    </dataValidation>
    <dataValidation type="textLength" operator="equal" allowBlank="1" showInputMessage="1" showErrorMessage="1" error="10桁の介護保険事業所番号を入力してください。_x000a_（桁数が異なるとエラーになります）" sqref="B5:F5" xr:uid="{23851A93-A706-409C-8765-48BB1A2EAC8C}">
      <formula1>10</formula1>
    </dataValidation>
    <dataValidation type="list" allowBlank="1" showInputMessage="1" showErrorMessage="1" sqref="AD41:AH41" xr:uid="{11AF15C9-4748-4B74-A7EC-04032A4CD823}">
      <formula1>INDIRECT(BF1)</formula1>
    </dataValidation>
    <dataValidation type="list" allowBlank="1" showInputMessage="1" showErrorMessage="1" sqref="AL41:AP41" xr:uid="{6A76D080-A2A2-43A8-8CA2-1695D397043D}">
      <formula1>INDIRECT(BF1)</formula1>
    </dataValidation>
    <dataValidation type="whole" operator="greaterThanOrEqual" allowBlank="1" showInputMessage="1" showErrorMessage="1" prompt="要件を満たす職員数を記入してください。" sqref="AG37:AH37 AO37:AP37" xr:uid="{049AEE97-8688-44F1-9CC1-6C6F02BEAA23}">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E7A3255-3B8E-42B7-9E2F-D94F89D97870}">
          <x14:formula1>
            <xm:f>【参考】数式用3!$A$3:$A$49</xm:f>
          </x14:formula1>
          <xm:sqref>J5:L5</xm:sqref>
        </x14:dataValidation>
        <x14:dataValidation type="list" allowBlank="1" showInputMessage="1" showErrorMessage="1" xr:uid="{C933EE54-D604-41C0-B2B9-96FE707959DA}">
          <x14:formula1>
            <xm:f>【参考】数式用!$I$4:$J$4</xm:f>
          </x14:formula1>
          <xm:sqref>L9</xm:sqref>
        </x14:dataValidation>
        <x14:dataValidation type="list" allowBlank="1" showInputMessage="1" showErrorMessage="1" xr:uid="{4646EA56-BFBC-4337-A2C6-217EBD4A287C}">
          <x14:formula1>
            <xm:f>【参考】数式用!$F$4:$H$4</xm:f>
          </x14:formula1>
          <xm:sqref>G9</xm:sqref>
        </x14:dataValidation>
        <x14:dataValidation type="list" allowBlank="1" showInputMessage="1" showErrorMessage="1" xr:uid="{18BB2326-FA60-4BA8-B98B-D3575ECB3F09}">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0EB70-EC15-47BC-B84C-E955A74883FF}">
  <sheetPr>
    <pageSetUpPr fitToPage="1"/>
  </sheetPr>
  <dimension ref="A1:CJ73"/>
  <sheetViews>
    <sheetView showGridLines="0" view="pageBreakPreview" zoomScaleNormal="53" zoomScaleSheetLayoutView="100" workbookViewId="0">
      <selection activeCell="V9" sqref="V9:Z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165" t="s">
        <v>2332</v>
      </c>
      <c r="O1" s="1165"/>
      <c r="P1" s="1165"/>
      <c r="Q1" s="1165"/>
      <c r="R1" s="1165"/>
      <c r="S1" s="1165"/>
      <c r="T1" s="1165"/>
      <c r="U1" s="1165"/>
      <c r="V1" s="1165"/>
      <c r="W1" s="1165"/>
      <c r="X1" s="1165"/>
      <c r="Y1" s="1165"/>
      <c r="Z1" s="1165"/>
      <c r="AA1" s="1165"/>
      <c r="AB1" s="1165"/>
      <c r="AC1" s="1165"/>
      <c r="AD1" s="1165"/>
      <c r="AE1" s="1165"/>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2189</v>
      </c>
    </row>
    <row r="2" spans="1:88" s="75" customFormat="1" ht="19.5" customHeight="1" thickBot="1">
      <c r="C2" s="73"/>
      <c r="D2" s="73"/>
      <c r="E2" s="73"/>
      <c r="F2" s="73"/>
      <c r="G2" s="73"/>
      <c r="H2" s="73"/>
      <c r="I2" s="73"/>
      <c r="J2" s="73"/>
      <c r="K2" s="73"/>
      <c r="L2" s="73"/>
      <c r="M2" s="73"/>
      <c r="N2" s="1165"/>
      <c r="O2" s="1165"/>
      <c r="P2" s="1165"/>
      <c r="Q2" s="1165"/>
      <c r="R2" s="1165"/>
      <c r="S2" s="1165"/>
      <c r="T2" s="1165"/>
      <c r="U2" s="1165"/>
      <c r="V2" s="1165"/>
      <c r="W2" s="1165"/>
      <c r="X2" s="1165"/>
      <c r="Y2" s="1165"/>
      <c r="Z2" s="1165"/>
      <c r="AA2" s="1165"/>
      <c r="AB2" s="1165"/>
      <c r="AC2" s="1165"/>
      <c r="AD2" s="1165"/>
      <c r="AE2" s="1165"/>
      <c r="AF2" s="73"/>
      <c r="AG2" s="73"/>
      <c r="AH2" s="73"/>
      <c r="AI2" s="73"/>
      <c r="AJ2" s="73"/>
      <c r="AK2" s="73"/>
      <c r="AL2" s="73"/>
      <c r="AM2" s="73"/>
      <c r="AN2" s="73"/>
      <c r="AO2" s="73"/>
      <c r="AP2" s="73"/>
      <c r="AQ2" s="430"/>
      <c r="AR2" s="430"/>
      <c r="CE2" s="1003" t="s">
        <v>2192</v>
      </c>
      <c r="CF2" s="1003"/>
      <c r="CG2" s="1003"/>
      <c r="CH2" s="1003"/>
      <c r="CI2" s="984" t="str">
        <f>IF(AI1&lt;&gt;"",1,"")</f>
        <v/>
      </c>
      <c r="CJ2" s="985"/>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1003" t="s">
        <v>2186</v>
      </c>
      <c r="CF3" s="1003"/>
      <c r="CG3" s="1003"/>
      <c r="CH3" s="1003"/>
      <c r="CI3" s="989" t="str">
        <f>IF(AND(L9="ベア加算",Q49="ベア加算"),1,"")</f>
        <v/>
      </c>
      <c r="CJ3" s="990"/>
    </row>
    <row r="4" spans="1:88" ht="28.5" customHeight="1">
      <c r="B4" s="1084" t="s">
        <v>2237</v>
      </c>
      <c r="C4" s="1084"/>
      <c r="D4" s="1084"/>
      <c r="E4" s="1084"/>
      <c r="F4" s="1084"/>
      <c r="G4" s="1085" t="s">
        <v>0</v>
      </c>
      <c r="H4" s="1085"/>
      <c r="I4" s="1085"/>
      <c r="J4" s="1086" t="s">
        <v>1</v>
      </c>
      <c r="K4" s="1087"/>
      <c r="L4" s="1087"/>
      <c r="M4" s="1087"/>
      <c r="N4" s="1087"/>
      <c r="O4" s="1088"/>
      <c r="P4" s="1195" t="s">
        <v>2</v>
      </c>
      <c r="Q4" s="1196"/>
      <c r="R4" s="1196"/>
      <c r="S4" s="1196"/>
      <c r="T4" s="1196"/>
      <c r="U4" s="1196"/>
      <c r="V4" s="1196"/>
      <c r="W4" s="1196"/>
      <c r="X4" s="1197"/>
      <c r="Y4" s="1086" t="s">
        <v>3</v>
      </c>
      <c r="Z4" s="1087"/>
      <c r="AA4" s="1087"/>
      <c r="AB4" s="1087"/>
      <c r="AC4" s="1087"/>
      <c r="AD4" s="1088"/>
      <c r="AE4" s="1127" t="s">
        <v>2317</v>
      </c>
      <c r="AF4" s="1128"/>
      <c r="AG4" s="1128"/>
      <c r="AH4" s="1129"/>
      <c r="AI4" s="1127" t="s">
        <v>2318</v>
      </c>
      <c r="AJ4" s="1128"/>
      <c r="AK4" s="1128"/>
      <c r="AL4" s="1129"/>
      <c r="AM4" s="1127" t="s">
        <v>2319</v>
      </c>
      <c r="AN4" s="1128"/>
      <c r="AO4" s="1128"/>
      <c r="AP4" s="1129"/>
      <c r="AS4" s="83"/>
      <c r="AT4" s="1183" t="s">
        <v>2095</v>
      </c>
      <c r="AU4" s="1183" t="s">
        <v>2055</v>
      </c>
      <c r="AV4" s="1183" t="s">
        <v>2056</v>
      </c>
      <c r="AW4" s="1183" t="s">
        <v>2057</v>
      </c>
      <c r="AX4" s="1183" t="s">
        <v>2058</v>
      </c>
      <c r="AY4" s="1183" t="s">
        <v>2059</v>
      </c>
      <c r="AZ4" s="1183" t="s">
        <v>2094</v>
      </c>
      <c r="BA4" s="84"/>
      <c r="CE4" s="1003" t="s">
        <v>2191</v>
      </c>
      <c r="CF4" s="1003"/>
      <c r="CG4" s="1003"/>
      <c r="CH4" s="1003"/>
      <c r="CI4" s="991" t="str">
        <f>IF(OR(OR(G49="処遇加算Ⅰ",G49="処遇加算Ⅱ"),OR(AS48="処遇加算Ⅰ",AS48="処遇加算Ⅱ")),1,"")</f>
        <v/>
      </c>
      <c r="CJ4" s="992"/>
    </row>
    <row r="5" spans="1:88" ht="33" customHeight="1">
      <c r="B5" s="1143"/>
      <c r="C5" s="1143"/>
      <c r="D5" s="1143"/>
      <c r="E5" s="1143"/>
      <c r="F5" s="1143"/>
      <c r="G5" s="1144"/>
      <c r="H5" s="1144"/>
      <c r="I5" s="1144"/>
      <c r="J5" s="1145"/>
      <c r="K5" s="1145"/>
      <c r="L5" s="1145"/>
      <c r="M5" s="1146"/>
      <c r="N5" s="1146"/>
      <c r="O5" s="1146"/>
      <c r="P5" s="1217"/>
      <c r="Q5" s="1218"/>
      <c r="R5" s="1218"/>
      <c r="S5" s="1218"/>
      <c r="T5" s="1218"/>
      <c r="U5" s="1218"/>
      <c r="V5" s="1218"/>
      <c r="W5" s="1218"/>
      <c r="X5" s="1219"/>
      <c r="Y5" s="1130"/>
      <c r="Z5" s="1130"/>
      <c r="AA5" s="1130"/>
      <c r="AB5" s="1130"/>
      <c r="AC5" s="1130"/>
      <c r="AD5" s="1130"/>
      <c r="AE5" s="1198"/>
      <c r="AF5" s="1199"/>
      <c r="AG5" s="1199"/>
      <c r="AH5" s="1200"/>
      <c r="AI5" s="1198"/>
      <c r="AJ5" s="1199"/>
      <c r="AK5" s="1199"/>
      <c r="AL5" s="1200"/>
      <c r="AM5" s="1201">
        <f>AE5-AI5</f>
        <v>0</v>
      </c>
      <c r="AN5" s="1202"/>
      <c r="AO5" s="1202"/>
      <c r="AP5" s="1203"/>
      <c r="AS5" s="83"/>
      <c r="AT5" s="1184"/>
      <c r="AU5" s="1184"/>
      <c r="AV5" s="1184"/>
      <c r="AW5" s="1184"/>
      <c r="AX5" s="1184"/>
      <c r="AY5" s="1184"/>
      <c r="AZ5" s="1184"/>
      <c r="BA5" s="84"/>
      <c r="CE5" s="1003" t="s">
        <v>2185</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4"/>
      <c r="AU6" s="1184"/>
      <c r="AV6" s="1184"/>
      <c r="AW6" s="1184"/>
      <c r="AX6" s="1184"/>
      <c r="AY6" s="1184"/>
      <c r="AZ6" s="1184"/>
      <c r="BA6" s="84"/>
      <c r="CE6" s="1003" t="s">
        <v>2188</v>
      </c>
      <c r="CF6" s="1003"/>
      <c r="CG6" s="1003"/>
      <c r="CH6" s="1003"/>
      <c r="CI6" s="991" t="str">
        <f>IF(OR(AH61=1,AP61=1),1,"")</f>
        <v/>
      </c>
      <c r="CJ6" s="992"/>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1185"/>
      <c r="AU7" s="1185"/>
      <c r="AV7" s="1185"/>
      <c r="AW7" s="1185"/>
      <c r="AX7" s="1185"/>
      <c r="AY7" s="1185"/>
      <c r="AZ7" s="1185"/>
      <c r="BA7" s="84"/>
      <c r="CE7" s="1004" t="s">
        <v>2187</v>
      </c>
      <c r="CF7" s="1004"/>
      <c r="CG7" s="1004"/>
      <c r="CH7" s="1004"/>
      <c r="CI7" s="991" t="str">
        <f>IF(AND(AH62=1,AD41=""),1,"")</f>
        <v/>
      </c>
      <c r="CJ7" s="992"/>
    </row>
    <row r="8" spans="1:88" ht="17.25" customHeight="1" thickBot="1">
      <c r="B8" s="1047" t="s">
        <v>2145</v>
      </c>
      <c r="C8" s="1048"/>
      <c r="D8" s="1048"/>
      <c r="E8" s="1048"/>
      <c r="F8" s="1048"/>
      <c r="G8" s="1048"/>
      <c r="H8" s="1048"/>
      <c r="I8" s="1048"/>
      <c r="J8" s="1048"/>
      <c r="K8" s="1048"/>
      <c r="L8" s="1048"/>
      <c r="M8" s="1048"/>
      <c r="N8" s="1048"/>
      <c r="O8" s="1048"/>
      <c r="P8" s="1048"/>
      <c r="Q8" s="1048"/>
      <c r="R8" s="1048"/>
      <c r="S8" s="1049"/>
      <c r="T8" s="1040" t="s">
        <v>12</v>
      </c>
      <c r="U8" s="1041"/>
      <c r="V8" s="1204" t="str">
        <f>IFERROR(IF(VLOOKUP(AS1,【参考】数式用2!E6:L23,3,FALSE)="","",VLOOKUP(AS1,【参考】数式用2!E6:L23,3,FALSE)),"")</f>
        <v/>
      </c>
      <c r="W8" s="1205"/>
      <c r="X8" s="1205"/>
      <c r="Y8" s="1205"/>
      <c r="Z8" s="1206"/>
      <c r="AA8" s="1186" t="str">
        <f>IFERROR(VLOOKUP(AS1,【参考】数式用2!E6:L23,4,FALSE),"")</f>
        <v/>
      </c>
      <c r="AB8" s="1186"/>
      <c r="AC8" s="1186"/>
      <c r="AD8" s="1186"/>
      <c r="AE8" s="1186"/>
      <c r="AF8" s="1186"/>
      <c r="AG8" s="1186"/>
      <c r="AH8" s="1186"/>
      <c r="AI8" s="1186"/>
      <c r="AJ8" s="1186"/>
      <c r="AK8" s="1186"/>
      <c r="AL8" s="1186"/>
      <c r="AM8" s="1186"/>
      <c r="AN8" s="1186"/>
      <c r="AO8" s="1186"/>
      <c r="AP8" s="1187"/>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2187</v>
      </c>
      <c r="CF8" s="1004"/>
      <c r="CG8" s="1004"/>
      <c r="CH8" s="1004"/>
      <c r="CI8" s="991" t="str">
        <f>IF(AND(AP62=1,AL41=""),1,"")</f>
        <v/>
      </c>
      <c r="CJ8" s="992"/>
    </row>
    <row r="9" spans="1:88" ht="26.25" customHeight="1">
      <c r="B9" s="1093"/>
      <c r="C9" s="1094"/>
      <c r="D9" s="1094"/>
      <c r="E9" s="1094"/>
      <c r="F9" s="1095"/>
      <c r="G9" s="1096"/>
      <c r="H9" s="1097"/>
      <c r="I9" s="1097"/>
      <c r="J9" s="1097"/>
      <c r="K9" s="1098"/>
      <c r="L9" s="1099"/>
      <c r="M9" s="1100"/>
      <c r="N9" s="1100"/>
      <c r="O9" s="1100"/>
      <c r="P9" s="1101"/>
      <c r="Q9" s="1147" t="s">
        <v>2051</v>
      </c>
      <c r="R9" s="1148"/>
      <c r="S9" s="1148"/>
      <c r="T9" s="1040"/>
      <c r="U9" s="1041"/>
      <c r="V9" s="1207" t="str">
        <f>IFERROR(VLOOKUP(Y5,【参考】数式用!$A$5:$AB$37,MATCH(V8,【参考】数式用!$B$4:$AB$4,0)+1,FALSE),"")</f>
        <v/>
      </c>
      <c r="W9" s="1208"/>
      <c r="X9" s="1208"/>
      <c r="Y9" s="1208"/>
      <c r="Z9" s="1209"/>
      <c r="AA9" s="1188"/>
      <c r="AB9" s="1188"/>
      <c r="AC9" s="1188"/>
      <c r="AD9" s="1188"/>
      <c r="AE9" s="1188"/>
      <c r="AF9" s="1188"/>
      <c r="AG9" s="1188"/>
      <c r="AH9" s="1188"/>
      <c r="AI9" s="1188"/>
      <c r="AJ9" s="1188"/>
      <c r="AK9" s="1188"/>
      <c r="AL9" s="1188"/>
      <c r="AM9" s="1188"/>
      <c r="AN9" s="1188"/>
      <c r="AO9" s="1188"/>
      <c r="AP9" s="1189"/>
      <c r="AS9" s="83"/>
      <c r="AT9" s="988"/>
      <c r="AU9" s="988"/>
      <c r="AV9" s="988"/>
      <c r="AW9" s="988"/>
      <c r="AX9" s="988"/>
      <c r="AY9" s="988"/>
      <c r="AZ9" s="988"/>
      <c r="BA9" s="84"/>
      <c r="CE9" s="1003" t="s">
        <v>2187</v>
      </c>
      <c r="CF9" s="1003"/>
      <c r="CG9" s="1003"/>
      <c r="CH9" s="1003"/>
      <c r="CI9" s="991" t="str">
        <f>IF(OR(AH62=1,AP62=1),1,"")</f>
        <v/>
      </c>
      <c r="CJ9" s="992"/>
    </row>
    <row r="10" spans="1:88" ht="11.25" customHeight="1">
      <c r="B10" s="1102" t="str">
        <f>IFERROR(VLOOKUP(Y5,【参考】数式用!$A$5:$J$37,MATCH(B9,【参考】数式用!$B$4:$J$4,0)+1,0),"")</f>
        <v/>
      </c>
      <c r="C10" s="1103"/>
      <c r="D10" s="1103"/>
      <c r="E10" s="1103"/>
      <c r="F10" s="1104"/>
      <c r="G10" s="1102" t="str">
        <f>IFERROR(VLOOKUP(Y5,【参考】数式用!$A$5:$J$37,MATCH(G9,【参考】数式用!$B$4:$J$4,0)+1,0),"")</f>
        <v/>
      </c>
      <c r="H10" s="1103"/>
      <c r="I10" s="1103"/>
      <c r="J10" s="1103"/>
      <c r="K10" s="1104"/>
      <c r="L10" s="1108" t="str">
        <f>IFERROR(VLOOKUP(Y5,【参考】数式用!$A$5:$J$37,MATCH(L9,【参考】数式用!$B$4:$J$4,0)+1,0),"")</f>
        <v/>
      </c>
      <c r="M10" s="1109"/>
      <c r="N10" s="1109"/>
      <c r="O10" s="1109"/>
      <c r="P10" s="1110"/>
      <c r="Q10" s="1035">
        <f>SUM(B10,G10,L10)</f>
        <v>0</v>
      </c>
      <c r="R10" s="1036"/>
      <c r="S10" s="1036"/>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2190</v>
      </c>
      <c r="CF10" s="1003"/>
      <c r="CG10" s="1003"/>
      <c r="CH10" s="1003"/>
      <c r="CI10" s="991">
        <f>IF(OR(AH63=1,AP63=1),1,0)</f>
        <v>0</v>
      </c>
      <c r="CJ10" s="992"/>
    </row>
    <row r="11" spans="1:88" s="94" customFormat="1" ht="20.25" customHeight="1" thickBot="1">
      <c r="B11" s="1105"/>
      <c r="C11" s="1106"/>
      <c r="D11" s="1106"/>
      <c r="E11" s="1106"/>
      <c r="F11" s="1107"/>
      <c r="G11" s="1105"/>
      <c r="H11" s="1106"/>
      <c r="I11" s="1106"/>
      <c r="J11" s="1106"/>
      <c r="K11" s="1107"/>
      <c r="L11" s="1111"/>
      <c r="M11" s="1112"/>
      <c r="N11" s="1112"/>
      <c r="O11" s="1112"/>
      <c r="P11" s="1113"/>
      <c r="Q11" s="1035"/>
      <c r="R11" s="1036"/>
      <c r="S11" s="1036"/>
      <c r="T11" s="1042"/>
      <c r="U11" s="1041"/>
      <c r="V11" s="1126" t="str">
        <f>IFERROR(IF(VLOOKUP(AS1,【参考】数式用2!E6:L23,5,FALSE)="","",VLOOKUP(AS1,【参考】数式用2!E6:L23,5,FALSE)),"")</f>
        <v/>
      </c>
      <c r="W11" s="1126"/>
      <c r="X11" s="1126"/>
      <c r="Y11" s="1126"/>
      <c r="Z11" s="1126"/>
      <c r="AA11" s="1186" t="str">
        <f>IFERROR(VLOOKUP(AS1,【参考】数式用2!E6:L23,6,FALSE),"")</f>
        <v/>
      </c>
      <c r="AB11" s="1186"/>
      <c r="AC11" s="1186"/>
      <c r="AD11" s="1186"/>
      <c r="AE11" s="1186"/>
      <c r="AF11" s="1186"/>
      <c r="AG11" s="1186"/>
      <c r="AH11" s="1186"/>
      <c r="AI11" s="1186"/>
      <c r="AJ11" s="1186"/>
      <c r="AK11" s="1186"/>
      <c r="AL11" s="1186"/>
      <c r="AM11" s="1186"/>
      <c r="AN11" s="1186"/>
      <c r="AO11" s="1186"/>
      <c r="AP11" s="1187"/>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4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42"/>
      <c r="D12" s="1142"/>
      <c r="E12" s="1142"/>
      <c r="F12" s="1142"/>
      <c r="G12" s="1142"/>
      <c r="H12" s="1142"/>
      <c r="I12" s="1142"/>
      <c r="J12" s="1142"/>
      <c r="K12" s="1142"/>
      <c r="L12" s="1142"/>
      <c r="M12" s="1142"/>
      <c r="N12" s="1142"/>
      <c r="O12" s="1142"/>
      <c r="P12" s="1142"/>
      <c r="Q12" s="1142"/>
      <c r="R12" s="1142"/>
      <c r="S12" s="1142"/>
      <c r="T12" s="1042"/>
      <c r="U12" s="1041"/>
      <c r="V12" s="1216" t="str">
        <f>IFERROR(VLOOKUP(Y5,【参考】数式用!$A$5:$AB$37,MATCH(V11,【参考】数式用!$B$4:$AB$4,0)+1,FALSE),"")</f>
        <v/>
      </c>
      <c r="W12" s="1216"/>
      <c r="X12" s="1216"/>
      <c r="Y12" s="1216"/>
      <c r="Z12" s="1216"/>
      <c r="AA12" s="1188"/>
      <c r="AB12" s="1188"/>
      <c r="AC12" s="1188"/>
      <c r="AD12" s="1188"/>
      <c r="AE12" s="1188"/>
      <c r="AF12" s="1188"/>
      <c r="AG12" s="1188"/>
      <c r="AH12" s="1188"/>
      <c r="AI12" s="1188"/>
      <c r="AJ12" s="1188"/>
      <c r="AK12" s="1188"/>
      <c r="AL12" s="1188"/>
      <c r="AM12" s="1188"/>
      <c r="AN12" s="1188"/>
      <c r="AO12" s="1188"/>
      <c r="AP12" s="1189"/>
      <c r="AS12" s="83"/>
      <c r="AT12" s="988"/>
      <c r="AU12" s="988"/>
      <c r="AV12" s="988"/>
      <c r="AW12" s="988"/>
      <c r="AX12" s="988"/>
      <c r="AY12" s="988"/>
      <c r="AZ12" s="988"/>
      <c r="BA12" s="84"/>
    </row>
    <row r="13" spans="1:88" ht="12" customHeight="1">
      <c r="A13" s="78"/>
      <c r="B13" s="1158" t="s">
        <v>2115</v>
      </c>
      <c r="C13" s="1159"/>
      <c r="D13" s="1159"/>
      <c r="E13" s="1159"/>
      <c r="F13" s="1159"/>
      <c r="G13" s="1159"/>
      <c r="H13" s="1159"/>
      <c r="I13" s="1159"/>
      <c r="J13" s="1159"/>
      <c r="K13" s="1159"/>
      <c r="L13" s="1159"/>
      <c r="M13" s="1159"/>
      <c r="N13" s="1159"/>
      <c r="O13" s="1159"/>
      <c r="P13" s="1159"/>
      <c r="Q13" s="1159"/>
      <c r="R13" s="1159"/>
      <c r="S13" s="1160"/>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61"/>
      <c r="C14" s="1162"/>
      <c r="D14" s="1162"/>
      <c r="E14" s="1162"/>
      <c r="F14" s="1162"/>
      <c r="G14" s="1162"/>
      <c r="H14" s="1162"/>
      <c r="I14" s="1162"/>
      <c r="J14" s="1162"/>
      <c r="K14" s="1162"/>
      <c r="L14" s="1162"/>
      <c r="M14" s="1162"/>
      <c r="N14" s="1162"/>
      <c r="O14" s="1162"/>
      <c r="P14" s="1162"/>
      <c r="Q14" s="1162"/>
      <c r="R14" s="1162"/>
      <c r="S14" s="1163"/>
      <c r="U14" s="426"/>
      <c r="V14" s="1126" t="str">
        <f>IFERROR(IF(VLOOKUP(AS1,【参考】数式用2!E6:L23,7,FALSE)="","",VLOOKUP(AS1,【参考】数式用2!E6:L23,7,FALSE)),"")</f>
        <v/>
      </c>
      <c r="W14" s="1126"/>
      <c r="X14" s="1126"/>
      <c r="Y14" s="1126"/>
      <c r="Z14" s="1126"/>
      <c r="AA14" s="1190" t="str">
        <f>IFERROR(VLOOKUP(AS1,【参考】数式用2!E6:L23,8,FALSE),"")</f>
        <v/>
      </c>
      <c r="AB14" s="1186"/>
      <c r="AC14" s="1186"/>
      <c r="AD14" s="1186"/>
      <c r="AE14" s="1186"/>
      <c r="AF14" s="1186"/>
      <c r="AG14" s="1186"/>
      <c r="AH14" s="1186"/>
      <c r="AI14" s="1186"/>
      <c r="AJ14" s="1186"/>
      <c r="AK14" s="1186"/>
      <c r="AL14" s="1186"/>
      <c r="AM14" s="1186"/>
      <c r="AN14" s="1186"/>
      <c r="AO14" s="1186"/>
      <c r="AP14" s="1187"/>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49" t="s">
        <v>2109</v>
      </c>
      <c r="C15" s="1150"/>
      <c r="D15" s="54">
        <v>6</v>
      </c>
      <c r="E15" s="429" t="s">
        <v>2110</v>
      </c>
      <c r="F15" s="54">
        <v>4</v>
      </c>
      <c r="G15" s="429" t="s">
        <v>2111</v>
      </c>
      <c r="H15" s="1151" t="s">
        <v>2112</v>
      </c>
      <c r="I15" s="1151"/>
      <c r="J15" s="1164"/>
      <c r="K15" s="54">
        <v>7</v>
      </c>
      <c r="L15" s="429" t="s">
        <v>2110</v>
      </c>
      <c r="M15" s="54">
        <v>3</v>
      </c>
      <c r="N15" s="429" t="s">
        <v>2111</v>
      </c>
      <c r="O15" s="429" t="s">
        <v>2113</v>
      </c>
      <c r="P15" s="104">
        <f>(K15*12+M15)-(D15*12+F15)+1</f>
        <v>12</v>
      </c>
      <c r="Q15" s="1151" t="s">
        <v>2114</v>
      </c>
      <c r="R15" s="1151"/>
      <c r="S15" s="105" t="s">
        <v>69</v>
      </c>
      <c r="U15" s="426"/>
      <c r="V15" s="1152" t="str">
        <f>IFERROR(VLOOKUP(Y5,【参考】数式用!$A$5:$AB$37,MATCH(V14,【参考】数式用!$B$4:$AB$4,0)+1,FALSE),"")</f>
        <v/>
      </c>
      <c r="W15" s="1153"/>
      <c r="X15" s="1153"/>
      <c r="Y15" s="1153"/>
      <c r="Z15" s="1154"/>
      <c r="AA15" s="1065"/>
      <c r="AB15" s="1066"/>
      <c r="AC15" s="1066"/>
      <c r="AD15" s="1066"/>
      <c r="AE15" s="1066"/>
      <c r="AF15" s="1066"/>
      <c r="AG15" s="1066"/>
      <c r="AH15" s="1066"/>
      <c r="AI15" s="1066"/>
      <c r="AJ15" s="1066"/>
      <c r="AK15" s="1066"/>
      <c r="AL15" s="1066"/>
      <c r="AM15" s="1066"/>
      <c r="AN15" s="1066"/>
      <c r="AO15" s="1066"/>
      <c r="AP15" s="1191"/>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155"/>
      <c r="W16" s="1156"/>
      <c r="X16" s="1156"/>
      <c r="Y16" s="1156"/>
      <c r="Z16" s="1157"/>
      <c r="AA16" s="1192"/>
      <c r="AB16" s="1193"/>
      <c r="AC16" s="1193"/>
      <c r="AD16" s="1193"/>
      <c r="AE16" s="1193"/>
      <c r="AF16" s="1193"/>
      <c r="AG16" s="1193"/>
      <c r="AH16" s="1193"/>
      <c r="AI16" s="1193"/>
      <c r="AJ16" s="1193"/>
      <c r="AK16" s="1193"/>
      <c r="AL16" s="1193"/>
      <c r="AM16" s="1193"/>
      <c r="AN16" s="1193"/>
      <c r="AO16" s="1193"/>
      <c r="AP16" s="1194"/>
      <c r="AS16" s="83"/>
      <c r="AT16" s="988"/>
      <c r="AU16" s="988"/>
      <c r="AV16" s="988"/>
      <c r="AW16" s="988"/>
      <c r="AX16" s="988"/>
      <c r="AY16" s="988"/>
      <c r="AZ16" s="98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2062</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167"/>
      <c r="C20" s="1167"/>
      <c r="D20" s="1167"/>
      <c r="E20" s="1167"/>
      <c r="F20" s="1167"/>
      <c r="G20" s="1167"/>
      <c r="H20" s="1167"/>
      <c r="I20" s="1167"/>
      <c r="J20" s="1167"/>
      <c r="K20" s="1167"/>
      <c r="L20" s="1167"/>
      <c r="M20" s="1167"/>
      <c r="N20" s="1167"/>
      <c r="O20" s="1167"/>
      <c r="P20" s="1167"/>
      <c r="Q20" s="1167"/>
      <c r="R20" s="1167"/>
      <c r="S20" s="1167"/>
      <c r="T20" s="117"/>
      <c r="U20" s="78"/>
      <c r="V20" s="986" t="s">
        <v>215</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115" t="s">
        <v>2121</v>
      </c>
      <c r="C21" s="1116"/>
      <c r="D21" s="1116"/>
      <c r="E21" s="1116"/>
      <c r="F21" s="1117"/>
      <c r="G21" s="1062" t="s">
        <v>216</v>
      </c>
      <c r="H21" s="1063"/>
      <c r="I21" s="1063"/>
      <c r="J21" s="1063"/>
      <c r="K21" s="1063"/>
      <c r="L21" s="1063"/>
      <c r="M21" s="1063"/>
      <c r="N21" s="1063"/>
      <c r="O21" s="1063"/>
      <c r="P21" s="1063"/>
      <c r="Q21" s="1063"/>
      <c r="R21" s="1063"/>
      <c r="S21" s="1063"/>
      <c r="T21" s="1064"/>
      <c r="U21" s="118"/>
      <c r="V21" s="428" t="str">
        <f>IFERROR(IF(L9="ベア加算","✓",""),"")</f>
        <v/>
      </c>
      <c r="W21" s="1013" t="s">
        <v>14</v>
      </c>
      <c r="X21" s="1013"/>
      <c r="Y21" s="1013"/>
      <c r="Z21" s="1013"/>
      <c r="AA21" s="1040" t="s">
        <v>12</v>
      </c>
      <c r="AB21" s="1041"/>
      <c r="AC21" s="120"/>
      <c r="AD21" s="1166" t="s">
        <v>14</v>
      </c>
      <c r="AE21" s="1166"/>
      <c r="AF21" s="1166"/>
      <c r="AG21" s="1166"/>
      <c r="AH21" s="1166"/>
      <c r="AI21" s="1040" t="s">
        <v>12</v>
      </c>
      <c r="AJ21" s="1041"/>
      <c r="AK21" s="121"/>
      <c r="AL21" s="1166" t="s">
        <v>14</v>
      </c>
      <c r="AM21" s="1166"/>
      <c r="AN21" s="1166"/>
      <c r="AO21" s="1166"/>
      <c r="AP21" s="1166"/>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121"/>
      <c r="C22" s="1122"/>
      <c r="D22" s="1122"/>
      <c r="E22" s="1122"/>
      <c r="F22" s="1123"/>
      <c r="G22" s="1068"/>
      <c r="H22" s="1069"/>
      <c r="I22" s="1069"/>
      <c r="J22" s="1069"/>
      <c r="K22" s="1069"/>
      <c r="L22" s="1069"/>
      <c r="M22" s="1069"/>
      <c r="N22" s="1069"/>
      <c r="O22" s="1069"/>
      <c r="P22" s="1069"/>
      <c r="Q22" s="1069"/>
      <c r="R22" s="1069"/>
      <c r="S22" s="1069"/>
      <c r="T22" s="1070"/>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15" t="s">
        <v>2067</v>
      </c>
      <c r="C24" s="1116"/>
      <c r="D24" s="1116"/>
      <c r="E24" s="1116"/>
      <c r="F24" s="1117"/>
      <c r="G24" s="1062" t="s">
        <v>2320</v>
      </c>
      <c r="H24" s="1063"/>
      <c r="I24" s="1063"/>
      <c r="J24" s="1063"/>
      <c r="K24" s="1063"/>
      <c r="L24" s="1063"/>
      <c r="M24" s="1063"/>
      <c r="N24" s="1063"/>
      <c r="O24" s="1063"/>
      <c r="P24" s="1063"/>
      <c r="Q24" s="1063"/>
      <c r="R24" s="1063"/>
      <c r="S24" s="1063"/>
      <c r="T24" s="1064"/>
      <c r="U24" s="118"/>
      <c r="V24" s="428" t="str">
        <f>IFERROR(IF(OR(B9="処遇加算Ⅰ",B9="処遇加算Ⅱ"),"✓",""),"")</f>
        <v/>
      </c>
      <c r="W24" s="1071" t="s">
        <v>2096</v>
      </c>
      <c r="X24" s="1072"/>
      <c r="Y24" s="1072"/>
      <c r="Z24" s="1073"/>
      <c r="AA24" s="1040" t="s">
        <v>12</v>
      </c>
      <c r="AB24" s="1041"/>
      <c r="AC24" s="120"/>
      <c r="AD24" s="1114" t="s">
        <v>14</v>
      </c>
      <c r="AE24" s="1114"/>
      <c r="AF24" s="1114"/>
      <c r="AG24" s="1114"/>
      <c r="AH24" s="1114"/>
      <c r="AI24" s="1040" t="s">
        <v>12</v>
      </c>
      <c r="AJ24" s="1041"/>
      <c r="AK24" s="120"/>
      <c r="AL24" s="1114" t="s">
        <v>14</v>
      </c>
      <c r="AM24" s="1114"/>
      <c r="AN24" s="1114"/>
      <c r="AO24" s="1114"/>
      <c r="AP24" s="1114"/>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118"/>
      <c r="C25" s="1119"/>
      <c r="D25" s="1119"/>
      <c r="E25" s="1119"/>
      <c r="F25" s="1120"/>
      <c r="G25" s="1065"/>
      <c r="H25" s="1066"/>
      <c r="I25" s="1066"/>
      <c r="J25" s="1066"/>
      <c r="K25" s="1066"/>
      <c r="L25" s="1066"/>
      <c r="M25" s="1066"/>
      <c r="N25" s="1066"/>
      <c r="O25" s="1066"/>
      <c r="P25" s="1066"/>
      <c r="Q25" s="1066"/>
      <c r="R25" s="1066"/>
      <c r="S25" s="1066"/>
      <c r="T25" s="1067"/>
      <c r="U25" s="118"/>
      <c r="V25" s="428" t="str">
        <f>IFERROR(IF(B9="処遇加算Ⅲ","✓",""),"")</f>
        <v/>
      </c>
      <c r="W25" s="1071" t="s">
        <v>19</v>
      </c>
      <c r="X25" s="1072"/>
      <c r="Y25" s="1072"/>
      <c r="Z25" s="1073"/>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121"/>
      <c r="C26" s="1122"/>
      <c r="D26" s="1122"/>
      <c r="E26" s="1122"/>
      <c r="F26" s="1123"/>
      <c r="G26" s="1068"/>
      <c r="H26" s="1069"/>
      <c r="I26" s="1069"/>
      <c r="J26" s="1069"/>
      <c r="K26" s="1069"/>
      <c r="L26" s="1069"/>
      <c r="M26" s="1069"/>
      <c r="N26" s="1069"/>
      <c r="O26" s="1069"/>
      <c r="P26" s="1069"/>
      <c r="Q26" s="1069"/>
      <c r="R26" s="1069"/>
      <c r="S26" s="1069"/>
      <c r="T26" s="1070"/>
      <c r="U26" s="92"/>
      <c r="V26" s="428" t="str">
        <f>IFERROR(IF(B9="処遇加算なし","✓",""),"")</f>
        <v/>
      </c>
      <c r="W26" s="1071" t="s">
        <v>2097</v>
      </c>
      <c r="X26" s="1072"/>
      <c r="Y26" s="1072"/>
      <c r="Z26" s="1073"/>
      <c r="AA26" s="1040"/>
      <c r="AB26" s="1041"/>
      <c r="AC26" s="120"/>
      <c r="AD26" s="1114" t="s">
        <v>15</v>
      </c>
      <c r="AE26" s="1114"/>
      <c r="AF26" s="1114"/>
      <c r="AG26" s="1114"/>
      <c r="AH26" s="1114"/>
      <c r="AI26" s="1040"/>
      <c r="AJ26" s="1041"/>
      <c r="AK26" s="121"/>
      <c r="AL26" s="1114" t="s">
        <v>15</v>
      </c>
      <c r="AM26" s="1114"/>
      <c r="AN26" s="1114"/>
      <c r="AO26" s="1114"/>
      <c r="AP26" s="1114"/>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15" t="s">
        <v>2068</v>
      </c>
      <c r="C28" s="1116"/>
      <c r="D28" s="1116"/>
      <c r="E28" s="1116"/>
      <c r="F28" s="1117"/>
      <c r="G28" s="1062" t="s">
        <v>2321</v>
      </c>
      <c r="H28" s="1063"/>
      <c r="I28" s="1063"/>
      <c r="J28" s="1063"/>
      <c r="K28" s="1063"/>
      <c r="L28" s="1063"/>
      <c r="M28" s="1063"/>
      <c r="N28" s="1063"/>
      <c r="O28" s="1063"/>
      <c r="P28" s="1063"/>
      <c r="Q28" s="1063"/>
      <c r="R28" s="1063"/>
      <c r="S28" s="1063"/>
      <c r="T28" s="1064"/>
      <c r="U28" s="118"/>
      <c r="V28" s="428" t="str">
        <f>IFERROR(IF(OR(B9="処遇加算Ⅰ",B9="処遇加算Ⅱ"),"✓",""),"")</f>
        <v/>
      </c>
      <c r="W28" s="1071" t="s">
        <v>2096</v>
      </c>
      <c r="X28" s="1072"/>
      <c r="Y28" s="1072"/>
      <c r="Z28" s="1073"/>
      <c r="AA28" s="1040" t="s">
        <v>12</v>
      </c>
      <c r="AB28" s="1041"/>
      <c r="AC28" s="120"/>
      <c r="AD28" s="1114" t="s">
        <v>14</v>
      </c>
      <c r="AE28" s="1114"/>
      <c r="AF28" s="1114"/>
      <c r="AG28" s="1114"/>
      <c r="AH28" s="1114"/>
      <c r="AI28" s="1040" t="s">
        <v>12</v>
      </c>
      <c r="AJ28" s="1041"/>
      <c r="AK28" s="120"/>
      <c r="AL28" s="1114" t="s">
        <v>14</v>
      </c>
      <c r="AM28" s="1114"/>
      <c r="AN28" s="1114"/>
      <c r="AO28" s="1114"/>
      <c r="AP28" s="1114"/>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118"/>
      <c r="C29" s="1119"/>
      <c r="D29" s="1119"/>
      <c r="E29" s="1119"/>
      <c r="F29" s="1120"/>
      <c r="G29" s="1065"/>
      <c r="H29" s="1066"/>
      <c r="I29" s="1066"/>
      <c r="J29" s="1066"/>
      <c r="K29" s="1066"/>
      <c r="L29" s="1066"/>
      <c r="M29" s="1066"/>
      <c r="N29" s="1066"/>
      <c r="O29" s="1066"/>
      <c r="P29" s="1066"/>
      <c r="Q29" s="1066"/>
      <c r="R29" s="1066"/>
      <c r="S29" s="1066"/>
      <c r="T29" s="1067"/>
      <c r="U29" s="118"/>
      <c r="V29" s="428" t="str">
        <f>IFERROR(IF(B9="処遇加算Ⅲ","✓",""),"")</f>
        <v/>
      </c>
      <c r="W29" s="1071" t="s">
        <v>19</v>
      </c>
      <c r="X29" s="1072"/>
      <c r="Y29" s="1072"/>
      <c r="Z29" s="1073"/>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121"/>
      <c r="C30" s="1122"/>
      <c r="D30" s="1122"/>
      <c r="E30" s="1122"/>
      <c r="F30" s="1123"/>
      <c r="G30" s="1068"/>
      <c r="H30" s="1069"/>
      <c r="I30" s="1069"/>
      <c r="J30" s="1069"/>
      <c r="K30" s="1069"/>
      <c r="L30" s="1069"/>
      <c r="M30" s="1069"/>
      <c r="N30" s="1069"/>
      <c r="O30" s="1069"/>
      <c r="P30" s="1069"/>
      <c r="Q30" s="1069"/>
      <c r="R30" s="1069"/>
      <c r="S30" s="1069"/>
      <c r="T30" s="1070"/>
      <c r="U30" s="92"/>
      <c r="V30" s="428" t="str">
        <f>IFERROR(IF(B9="処遇加算なし","✓",""),"")</f>
        <v/>
      </c>
      <c r="W30" s="1071" t="s">
        <v>2097</v>
      </c>
      <c r="X30" s="1072"/>
      <c r="Y30" s="1072"/>
      <c r="Z30" s="1073"/>
      <c r="AA30" s="1040"/>
      <c r="AB30" s="1041"/>
      <c r="AC30" s="120"/>
      <c r="AD30" s="1114" t="s">
        <v>15</v>
      </c>
      <c r="AE30" s="1114"/>
      <c r="AF30" s="1114"/>
      <c r="AG30" s="1114"/>
      <c r="AH30" s="1114"/>
      <c r="AI30" s="1040"/>
      <c r="AJ30" s="1041"/>
      <c r="AK30" s="121"/>
      <c r="AL30" s="1114" t="s">
        <v>15</v>
      </c>
      <c r="AM30" s="1114"/>
      <c r="AN30" s="1114"/>
      <c r="AO30" s="1114"/>
      <c r="AP30" s="1114"/>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2" t="s">
        <v>2069</v>
      </c>
      <c r="C32" s="1092"/>
      <c r="D32" s="1092"/>
      <c r="E32" s="1092"/>
      <c r="F32" s="1092"/>
      <c r="G32" s="1062" t="s">
        <v>2322</v>
      </c>
      <c r="H32" s="1063"/>
      <c r="I32" s="1063"/>
      <c r="J32" s="1063"/>
      <c r="K32" s="1063"/>
      <c r="L32" s="1063"/>
      <c r="M32" s="1063"/>
      <c r="N32" s="1063"/>
      <c r="O32" s="1063"/>
      <c r="P32" s="1063"/>
      <c r="Q32" s="1063"/>
      <c r="R32" s="1063"/>
      <c r="S32" s="1063"/>
      <c r="T32" s="1064"/>
      <c r="U32" s="118"/>
      <c r="V32" s="428" t="str">
        <f>IFERROR(IF(B9="処遇加算Ⅰ","✓",""),"")</f>
        <v/>
      </c>
      <c r="W32" s="1021" t="s">
        <v>14</v>
      </c>
      <c r="X32" s="1022"/>
      <c r="Y32" s="1022"/>
      <c r="Z32" s="1023"/>
      <c r="AA32" s="1042" t="s">
        <v>12</v>
      </c>
      <c r="AB32" s="1041"/>
      <c r="AC32" s="120"/>
      <c r="AD32" s="1114" t="s">
        <v>14</v>
      </c>
      <c r="AE32" s="1114"/>
      <c r="AF32" s="1114"/>
      <c r="AG32" s="1114"/>
      <c r="AH32" s="1114"/>
      <c r="AI32" s="1042" t="s">
        <v>12</v>
      </c>
      <c r="AJ32" s="1041"/>
      <c r="AK32" s="120"/>
      <c r="AL32" s="1114" t="s">
        <v>14</v>
      </c>
      <c r="AM32" s="1114"/>
      <c r="AN32" s="1114"/>
      <c r="AO32" s="1114"/>
      <c r="AP32" s="1114"/>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2"/>
      <c r="C33" s="1092"/>
      <c r="D33" s="1092"/>
      <c r="E33" s="1092"/>
      <c r="F33" s="1092"/>
      <c r="G33" s="1065"/>
      <c r="H33" s="1066"/>
      <c r="I33" s="1066"/>
      <c r="J33" s="1066"/>
      <c r="K33" s="1066"/>
      <c r="L33" s="1066"/>
      <c r="M33" s="1066"/>
      <c r="N33" s="1066"/>
      <c r="O33" s="1066"/>
      <c r="P33" s="1066"/>
      <c r="Q33" s="1066"/>
      <c r="R33" s="1066"/>
      <c r="S33" s="1066"/>
      <c r="T33" s="1067"/>
      <c r="U33" s="118"/>
      <c r="V33" s="42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2"/>
      <c r="C34" s="1092"/>
      <c r="D34" s="1092"/>
      <c r="E34" s="1092"/>
      <c r="F34" s="1092"/>
      <c r="G34" s="1068"/>
      <c r="H34" s="1069"/>
      <c r="I34" s="1069"/>
      <c r="J34" s="1069"/>
      <c r="K34" s="1069"/>
      <c r="L34" s="1069"/>
      <c r="M34" s="1069"/>
      <c r="N34" s="1069"/>
      <c r="O34" s="1069"/>
      <c r="P34" s="1069"/>
      <c r="Q34" s="1069"/>
      <c r="R34" s="1069"/>
      <c r="S34" s="1069"/>
      <c r="T34" s="1070"/>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2" t="s">
        <v>2070</v>
      </c>
      <c r="C36" s="1092"/>
      <c r="D36" s="1092"/>
      <c r="E36" s="1092"/>
      <c r="F36" s="1092"/>
      <c r="G36" s="1133" t="s">
        <v>2323</v>
      </c>
      <c r="H36" s="1134"/>
      <c r="I36" s="1134"/>
      <c r="J36" s="1134"/>
      <c r="K36" s="1134"/>
      <c r="L36" s="1134"/>
      <c r="M36" s="1134"/>
      <c r="N36" s="1134"/>
      <c r="O36" s="1134"/>
      <c r="P36" s="1134"/>
      <c r="Q36" s="1134"/>
      <c r="R36" s="1134"/>
      <c r="S36" s="1134"/>
      <c r="T36" s="1135"/>
      <c r="U36" s="118"/>
      <c r="V36" s="42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2"/>
      <c r="C37" s="1092"/>
      <c r="D37" s="1092"/>
      <c r="E37" s="1092"/>
      <c r="F37" s="1092"/>
      <c r="G37" s="1136"/>
      <c r="H37" s="1137"/>
      <c r="I37" s="1137"/>
      <c r="J37" s="1137"/>
      <c r="K37" s="1137"/>
      <c r="L37" s="1137"/>
      <c r="M37" s="1137"/>
      <c r="N37" s="1137"/>
      <c r="O37" s="1137"/>
      <c r="P37" s="1137"/>
      <c r="Q37" s="1137"/>
      <c r="R37" s="1137"/>
      <c r="S37" s="1137"/>
      <c r="T37" s="1138"/>
      <c r="U37" s="118"/>
      <c r="V37" s="428" t="str">
        <f>IFERROR(IF(G9="特定加算なし","✓",""),"")</f>
        <v/>
      </c>
      <c r="W37" s="1021" t="s">
        <v>15</v>
      </c>
      <c r="X37" s="1022"/>
      <c r="Y37" s="1022"/>
      <c r="Z37" s="1023"/>
      <c r="AA37" s="1040"/>
      <c r="AB37" s="1041"/>
      <c r="AC37" s="1170" t="s">
        <v>2175</v>
      </c>
      <c r="AD37" s="1171"/>
      <c r="AE37" s="1171"/>
      <c r="AF37" s="1171"/>
      <c r="AG37" s="1172"/>
      <c r="AH37" s="1173"/>
      <c r="AI37" s="1040"/>
      <c r="AJ37" s="1041"/>
      <c r="AK37" s="1170" t="s">
        <v>2175</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2"/>
      <c r="C38" s="1092"/>
      <c r="D38" s="1092"/>
      <c r="E38" s="1092"/>
      <c r="F38" s="1092"/>
      <c r="G38" s="1139"/>
      <c r="H38" s="1140"/>
      <c r="I38" s="1140"/>
      <c r="J38" s="1140"/>
      <c r="K38" s="1140"/>
      <c r="L38" s="1140"/>
      <c r="M38" s="1140"/>
      <c r="N38" s="1140"/>
      <c r="O38" s="1140"/>
      <c r="P38" s="1140"/>
      <c r="Q38" s="1140"/>
      <c r="R38" s="1140"/>
      <c r="S38" s="1140"/>
      <c r="T38" s="1141"/>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2" t="s">
        <v>2071</v>
      </c>
      <c r="C40" s="1092"/>
      <c r="D40" s="1092"/>
      <c r="E40" s="1092"/>
      <c r="F40" s="1092"/>
      <c r="G40" s="1062" t="str">
        <f>IFERROR(VLOOKUP(Y5,【参考】数式用!AQ5:AR37,2,0),"")</f>
        <v/>
      </c>
      <c r="H40" s="1063"/>
      <c r="I40" s="1063"/>
      <c r="J40" s="1063"/>
      <c r="K40" s="1063"/>
      <c r="L40" s="1063"/>
      <c r="M40" s="1063"/>
      <c r="N40" s="1063"/>
      <c r="O40" s="1063"/>
      <c r="P40" s="1063"/>
      <c r="Q40" s="1063"/>
      <c r="R40" s="1063"/>
      <c r="S40" s="1063"/>
      <c r="T40" s="1064"/>
      <c r="U40" s="92"/>
      <c r="V40" s="42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2"/>
      <c r="C41" s="1092"/>
      <c r="D41" s="1092"/>
      <c r="E41" s="1092"/>
      <c r="F41" s="1092"/>
      <c r="G41" s="1065"/>
      <c r="H41" s="1066"/>
      <c r="I41" s="1066"/>
      <c r="J41" s="1066"/>
      <c r="K41" s="1066"/>
      <c r="L41" s="1066"/>
      <c r="M41" s="1066"/>
      <c r="N41" s="1066"/>
      <c r="O41" s="1066"/>
      <c r="P41" s="1066"/>
      <c r="Q41" s="1066"/>
      <c r="R41" s="1066"/>
      <c r="S41" s="1066"/>
      <c r="T41" s="1067"/>
      <c r="U41" s="92"/>
      <c r="V41" s="428" t="str">
        <f>IFERROR(IF(OR(G9="特定加算Ⅱ",G9="特定加算なし"),"✓",""),"")</f>
        <v/>
      </c>
      <c r="W41" s="1021" t="s">
        <v>15</v>
      </c>
      <c r="X41" s="1022"/>
      <c r="Y41" s="1022"/>
      <c r="Z41" s="1023"/>
      <c r="AA41" s="1040"/>
      <c r="AB41" s="1041"/>
      <c r="AC41" s="134" t="s">
        <v>82</v>
      </c>
      <c r="AD41" s="1077"/>
      <c r="AE41" s="1078"/>
      <c r="AF41" s="1078"/>
      <c r="AG41" s="1078"/>
      <c r="AH41" s="1079"/>
      <c r="AI41" s="1040"/>
      <c r="AJ41" s="1041"/>
      <c r="AK41" s="134" t="s">
        <v>82</v>
      </c>
      <c r="AL41" s="1077"/>
      <c r="AM41" s="1078"/>
      <c r="AN41" s="1078"/>
      <c r="AO41" s="1078"/>
      <c r="AP41" s="1079"/>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2"/>
      <c r="C42" s="1092"/>
      <c r="D42" s="1092"/>
      <c r="E42" s="1092"/>
      <c r="F42" s="1092"/>
      <c r="G42" s="1068"/>
      <c r="H42" s="1069"/>
      <c r="I42" s="1069"/>
      <c r="J42" s="1069"/>
      <c r="K42" s="1069"/>
      <c r="L42" s="1069"/>
      <c r="M42" s="1069"/>
      <c r="N42" s="1069"/>
      <c r="O42" s="1069"/>
      <c r="P42" s="1069"/>
      <c r="Q42" s="1069"/>
      <c r="R42" s="1069"/>
      <c r="S42" s="1069"/>
      <c r="T42" s="1070"/>
      <c r="U42" s="92"/>
      <c r="V42" s="85"/>
      <c r="W42" s="135"/>
      <c r="X42" s="135"/>
      <c r="Y42" s="135"/>
      <c r="Z42" s="135"/>
      <c r="AA42" s="427"/>
      <c r="AB42" s="427"/>
      <c r="AC42" s="136"/>
      <c r="AD42" s="1013" t="s">
        <v>15</v>
      </c>
      <c r="AE42" s="1013"/>
      <c r="AF42" s="1013"/>
      <c r="AG42" s="1013"/>
      <c r="AH42" s="1013"/>
      <c r="AI42" s="427"/>
      <c r="AJ42" s="42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2" t="s">
        <v>2072</v>
      </c>
      <c r="C44" s="1092"/>
      <c r="D44" s="1092"/>
      <c r="E44" s="1092"/>
      <c r="F44" s="1092"/>
      <c r="G44" s="1062" t="s">
        <v>2356</v>
      </c>
      <c r="H44" s="1063"/>
      <c r="I44" s="1063"/>
      <c r="J44" s="1063"/>
      <c r="K44" s="1063"/>
      <c r="L44" s="1063"/>
      <c r="M44" s="1063"/>
      <c r="N44" s="1063"/>
      <c r="O44" s="1063"/>
      <c r="P44" s="1063"/>
      <c r="Q44" s="1063"/>
      <c r="R44" s="1063"/>
      <c r="S44" s="1063"/>
      <c r="T44" s="1064"/>
      <c r="U44" s="118"/>
      <c r="V44" s="42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2"/>
      <c r="C45" s="1092"/>
      <c r="D45" s="1092"/>
      <c r="E45" s="1092"/>
      <c r="F45" s="1092"/>
      <c r="G45" s="1068"/>
      <c r="H45" s="1069"/>
      <c r="I45" s="1069"/>
      <c r="J45" s="1069"/>
      <c r="K45" s="1069"/>
      <c r="L45" s="1069"/>
      <c r="M45" s="1069"/>
      <c r="N45" s="1069"/>
      <c r="O45" s="1069"/>
      <c r="P45" s="1069"/>
      <c r="Q45" s="1069"/>
      <c r="R45" s="1069"/>
      <c r="S45" s="1069"/>
      <c r="T45" s="1070"/>
      <c r="U45" s="118"/>
      <c r="V45" s="42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2136</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089"/>
      <c r="C48" s="1090"/>
      <c r="D48" s="1090"/>
      <c r="E48" s="1090"/>
      <c r="F48" s="109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017" t="str">
        <f>IFERROR(IF(AND(AP61=1,AP62=1,AP63=1),"特定加算Ⅰ",IF(AND(AP61=1,AP62=2,AP63=1),"特定加算Ⅱ",IF(OR(AP61=2,AP62=2,AP63=2),"特定加算なし",""))),"")</f>
        <v>特定加算なし</v>
      </c>
      <c r="AX48" s="1017"/>
      <c r="AY48" s="1017"/>
      <c r="AZ48" s="1017"/>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74" t="s">
        <v>2015</v>
      </c>
      <c r="C49" s="1075"/>
      <c r="D49" s="1075"/>
      <c r="E49" s="1075"/>
      <c r="F49" s="1076"/>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0" t="str">
        <f>IFERROR(IF(OR(L9="ベア加算",AND(L9="ベア加算なし",AH57=1)),"ベア加算",IF(AH57=2,"ベア加算なし","")),"")</f>
        <v/>
      </c>
      <c r="R49" s="1045"/>
      <c r="S49" s="1045"/>
      <c r="T49" s="1045"/>
      <c r="U49" s="1081"/>
      <c r="V49" s="1082" t="s">
        <v>10</v>
      </c>
      <c r="W49" s="1083"/>
      <c r="X49" s="1083"/>
      <c r="Y49" s="1083"/>
      <c r="Z49" s="1083"/>
      <c r="AA49" s="1042"/>
      <c r="AB49" s="1042"/>
      <c r="AC49" s="1024" t="str">
        <f>IFERROR(VLOOKUP(BE48,【参考】数式用2!E6:F23,2,FALSE),"")</f>
        <v/>
      </c>
      <c r="AD49" s="1025"/>
      <c r="AE49" s="1025"/>
      <c r="AF49" s="1025"/>
      <c r="AG49" s="1025"/>
      <c r="AH49" s="1026"/>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074" t="s">
        <v>2016</v>
      </c>
      <c r="C50" s="1075"/>
      <c r="D50" s="1075"/>
      <c r="E50" s="1075"/>
      <c r="F50" s="1076"/>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2046</v>
      </c>
      <c r="AT50" s="1016"/>
      <c r="AU50" s="1016"/>
      <c r="AV50" s="1016"/>
      <c r="AW50" s="1016" t="s">
        <v>2047</v>
      </c>
      <c r="AX50" s="1016"/>
      <c r="AY50" s="1016"/>
      <c r="AZ50" s="1016"/>
      <c r="BA50" s="1016" t="s">
        <v>13</v>
      </c>
      <c r="BB50" s="1016"/>
      <c r="BC50" s="1016"/>
      <c r="BD50" s="1016"/>
      <c r="BE50" s="1016" t="s">
        <v>2048</v>
      </c>
      <c r="BF50" s="1016"/>
      <c r="BG50" s="1016"/>
      <c r="BH50" s="1016"/>
      <c r="BI50" s="1016" t="s">
        <v>2051</v>
      </c>
      <c r="BJ50" s="1016"/>
      <c r="BK50" s="1016"/>
      <c r="BL50" s="1016"/>
      <c r="BM50" s="141"/>
      <c r="BN50" s="1016" t="s">
        <v>2050</v>
      </c>
      <c r="BO50" s="1016"/>
      <c r="BP50" s="1016"/>
      <c r="BQ50" s="1016"/>
      <c r="BR50" s="1016"/>
      <c r="BS50" s="1016"/>
      <c r="BT50" s="141"/>
      <c r="BV50" s="1005" t="s">
        <v>2053</v>
      </c>
      <c r="BW50" s="1006"/>
      <c r="BX50" s="1006"/>
      <c r="BY50" s="1006"/>
      <c r="BZ50" s="1006"/>
      <c r="CA50" s="1007"/>
      <c r="CD50" s="142"/>
    </row>
    <row r="51" spans="2:86" ht="17.25" customHeight="1">
      <c r="B51" s="1018" t="s">
        <v>2120</v>
      </c>
      <c r="C51" s="1019"/>
      <c r="D51" s="1019"/>
      <c r="E51" s="1019"/>
      <c r="F51" s="1020"/>
      <c r="G51" s="1050" t="str">
        <f>IFERROR(ROUNDDOWN(ROUND(AM5*G50,0),0)*H53,"")</f>
        <v/>
      </c>
      <c r="H51" s="1050"/>
      <c r="I51" s="1050"/>
      <c r="J51" s="1050"/>
      <c r="K51" s="55" t="s">
        <v>2116</v>
      </c>
      <c r="L51" s="1131" t="str">
        <f>IFERROR(ROUNDDOWN(ROUND(AM5*L50,0),0)*H53,"")</f>
        <v/>
      </c>
      <c r="M51" s="1132"/>
      <c r="N51" s="1132"/>
      <c r="O51" s="1132"/>
      <c r="P51" s="55" t="s">
        <v>2116</v>
      </c>
      <c r="Q51" s="1056" t="str">
        <f>IFERROR(ROUNDDOWN(ROUND(AM5*Q50,0),0)*H53,"")</f>
        <v/>
      </c>
      <c r="R51" s="1050"/>
      <c r="S51" s="1050"/>
      <c r="T51" s="1050"/>
      <c r="U51" s="56" t="s">
        <v>2116</v>
      </c>
      <c r="V51" s="1057">
        <f>IFERROR(SUM(G51,L51,Q51),"")</f>
        <v>0</v>
      </c>
      <c r="W51" s="1058"/>
      <c r="X51" s="1058"/>
      <c r="Y51" s="1058"/>
      <c r="Z51" s="57" t="s">
        <v>2116</v>
      </c>
      <c r="AB51" s="58"/>
      <c r="AC51" s="1056" t="str">
        <f>IFERROR(ROUNDDOWN(ROUND(AM5*AC50,0),0)*AD53,"")</f>
        <v/>
      </c>
      <c r="AD51" s="1050"/>
      <c r="AE51" s="1050"/>
      <c r="AF51" s="1050"/>
      <c r="AG51" s="1050"/>
      <c r="AH51" s="56" t="s">
        <v>2116</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3" t="s">
        <v>215</v>
      </c>
      <c r="V56" s="1213"/>
      <c r="W56" s="1213"/>
      <c r="X56" s="1213"/>
      <c r="Y56" s="1213"/>
      <c r="Z56" s="1213"/>
      <c r="AA56" s="536"/>
      <c r="AB56" s="537"/>
      <c r="AC56" s="1213" t="str">
        <f>IF(F15=4,"R6.4～R6.5",IF(F15=5,"R6.5",""))</f>
        <v>R6.4～R6.5</v>
      </c>
      <c r="AD56" s="1213"/>
      <c r="AE56" s="1213"/>
      <c r="AF56" s="1213"/>
      <c r="AG56" s="1213"/>
      <c r="AH56" s="1213"/>
      <c r="AI56" s="538"/>
      <c r="AJ56" s="537"/>
      <c r="AK56" s="1213" t="str">
        <f>IF(OR(F15=4,F15=5),"R6.6","R"&amp;D15&amp;"."&amp;F15)&amp;"～R"&amp;K15&amp;"."&amp;M15</f>
        <v>R6.6～R7.3</v>
      </c>
      <c r="AL56" s="1213"/>
      <c r="AM56" s="1213"/>
      <c r="AN56" s="1213"/>
      <c r="AO56" s="1213"/>
      <c r="AP56" s="1213"/>
      <c r="AQ56" s="145"/>
      <c r="AR56" s="145"/>
      <c r="AS56" s="1174" t="s">
        <v>2202</v>
      </c>
      <c r="AT56" s="1174"/>
      <c r="AU56" s="1174"/>
      <c r="AV56" s="1174"/>
      <c r="AW56" s="1174" t="s">
        <v>2201</v>
      </c>
      <c r="AX56" s="1174"/>
      <c r="AY56" s="1174"/>
      <c r="AZ56" s="1174"/>
    </row>
    <row r="57" spans="2:86" ht="15.95" customHeight="1">
      <c r="U57" s="1214" t="s">
        <v>2054</v>
      </c>
      <c r="V57" s="1214"/>
      <c r="W57" s="1214"/>
      <c r="X57" s="1214"/>
      <c r="Y57" s="1214"/>
      <c r="Z57" s="539" t="str">
        <f>IF(AND(B9&lt;&gt;"処遇加算なし",F15=4),IF(V21="✓",1,IF(V22="✓",2,"")),"")</f>
        <v/>
      </c>
      <c r="AA57" s="536"/>
      <c r="AB57" s="537"/>
      <c r="AC57" s="1214" t="s">
        <v>2054</v>
      </c>
      <c r="AD57" s="1214"/>
      <c r="AE57" s="1214"/>
      <c r="AF57" s="1214"/>
      <c r="AG57" s="1214"/>
      <c r="AH57" s="425">
        <f>IF(AND(F15&lt;&gt;4,F15&lt;&gt;5),0,IF(AT8="○",1,0))</f>
        <v>0</v>
      </c>
      <c r="AI57" s="537"/>
      <c r="AJ57" s="537"/>
      <c r="AK57" s="1214" t="s">
        <v>2054</v>
      </c>
      <c r="AL57" s="1214"/>
      <c r="AM57" s="1214"/>
      <c r="AN57" s="1214"/>
      <c r="AO57" s="1214"/>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214" t="s">
        <v>2060</v>
      </c>
      <c r="V63" s="1214"/>
      <c r="W63" s="1214"/>
      <c r="X63" s="1214"/>
      <c r="Y63" s="1214"/>
      <c r="Z63" s="539" t="str">
        <f>IF(AND(B9&lt;&gt;"処遇加算なし",F15=4),IF(V44="✓",1,IF(V45="✓",2,"")),"")</f>
        <v/>
      </c>
      <c r="AA63" s="536"/>
      <c r="AB63" s="537"/>
      <c r="AC63" s="1214" t="s">
        <v>2060</v>
      </c>
      <c r="AD63" s="1214"/>
      <c r="AE63" s="1214"/>
      <c r="AF63" s="1214"/>
      <c r="AG63" s="1214"/>
      <c r="AH63" s="425">
        <f>IF(AND(F15&lt;&gt;4,F15&lt;&gt;5),0,IF(AZ8="○",1,2))</f>
        <v>2</v>
      </c>
      <c r="AI63" s="537"/>
      <c r="AJ63" s="537"/>
      <c r="AK63" s="1214" t="s">
        <v>2060</v>
      </c>
      <c r="AL63" s="1214"/>
      <c r="AM63" s="1214"/>
      <c r="AN63" s="1214"/>
      <c r="AO63" s="1214"/>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745F4E9C-3512-4994-B47F-B8B6F6BB58E0}">
      <formula1>サービス名</formula1>
    </dataValidation>
    <dataValidation type="list" allowBlank="1" showInputMessage="1" showErrorMessage="1" sqref="M5:O5" xr:uid="{0278AF5D-6179-4DF6-BFAA-3CBBF7AD11F2}">
      <formula1>INDIRECT(J5)</formula1>
    </dataValidation>
    <dataValidation type="list" allowBlank="1" showInputMessage="1" showErrorMessage="1" sqref="M15:M16" xr:uid="{135F3F96-FC63-4B01-8BD9-B2D4819C4F81}">
      <formula1>"1,2,3,6,7,8,9,10,11,12"</formula1>
    </dataValidation>
    <dataValidation type="list" allowBlank="1" showInputMessage="1" showErrorMessage="1" sqref="K15:K16 D15:D16" xr:uid="{513AFA7B-4B16-4896-9950-A488DCA0D474}">
      <formula1>"6,7"</formula1>
    </dataValidation>
    <dataValidation type="textLength" operator="equal" allowBlank="1" showInputMessage="1" showErrorMessage="1" error="10桁の介護保険事業所番号を入力してください。_x000a_（桁数が異なるとエラーになります）" sqref="B5:F5" xr:uid="{E24668CA-6433-4919-8A5F-2AD75F7B8313}">
      <formula1>10</formula1>
    </dataValidation>
    <dataValidation type="list" allowBlank="1" showInputMessage="1" showErrorMessage="1" sqref="AD41:AH41" xr:uid="{54A834A9-56AB-4B3F-93ED-3E64EAB7453A}">
      <formula1>INDIRECT(BF1)</formula1>
    </dataValidation>
    <dataValidation type="list" allowBlank="1" showInputMessage="1" showErrorMessage="1" sqref="AL41:AP41" xr:uid="{130E0BE7-498B-44F5-B8E0-CB0C15EBA010}">
      <formula1>INDIRECT(BF1)</formula1>
    </dataValidation>
    <dataValidation type="whole" operator="greaterThanOrEqual" allowBlank="1" showInputMessage="1" showErrorMessage="1" prompt="要件を満たす職員数を記入してください。" sqref="AG37:AH37 AO37:AP37" xr:uid="{41A170E7-E685-46F2-9339-E3D46A663AE1}">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8570F407-7D33-4E2F-AE3D-09CA01AA13CE}">
          <x14:formula1>
            <xm:f>【参考】数式用3!$A$3:$A$49</xm:f>
          </x14:formula1>
          <xm:sqref>J5:L5</xm:sqref>
        </x14:dataValidation>
        <x14:dataValidation type="list" allowBlank="1" showInputMessage="1" showErrorMessage="1" xr:uid="{C9A6EBDA-D8B6-4DB3-8964-6A9C082AD38B}">
          <x14:formula1>
            <xm:f>【参考】数式用!$I$4:$J$4</xm:f>
          </x14:formula1>
          <xm:sqref>L9</xm:sqref>
        </x14:dataValidation>
        <x14:dataValidation type="list" allowBlank="1" showInputMessage="1" showErrorMessage="1" xr:uid="{6B99D96E-89B2-4BAF-9F54-52C3C2DFC317}">
          <x14:formula1>
            <xm:f>【参考】数式用!$F$4:$H$4</xm:f>
          </x14:formula1>
          <xm:sqref>G9</xm:sqref>
        </x14:dataValidation>
        <x14:dataValidation type="list" allowBlank="1" showInputMessage="1" showErrorMessage="1" xr:uid="{8827289B-4CCE-48F1-8C00-587E4037761B}">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33" t="s">
        <v>223</v>
      </c>
      <c r="B2" s="1235" t="s">
        <v>2238</v>
      </c>
      <c r="C2" s="1236"/>
      <c r="D2" s="1236"/>
      <c r="E2" s="1237"/>
      <c r="F2" s="1238" t="s">
        <v>2239</v>
      </c>
      <c r="G2" s="1239"/>
      <c r="H2" s="1239"/>
      <c r="I2" s="1233" t="s">
        <v>2240</v>
      </c>
      <c r="J2" s="1240"/>
      <c r="K2" s="1243" t="s">
        <v>2241</v>
      </c>
      <c r="L2" s="1244"/>
      <c r="M2" s="1244"/>
      <c r="N2" s="1244"/>
      <c r="O2" s="1244"/>
      <c r="P2" s="1244"/>
      <c r="Q2" s="1244"/>
      <c r="R2" s="1244"/>
      <c r="S2" s="1244"/>
      <c r="T2" s="1244"/>
      <c r="U2" s="1244"/>
      <c r="V2" s="1244"/>
      <c r="W2" s="1244"/>
      <c r="X2" s="1244"/>
      <c r="Y2" s="1244"/>
      <c r="Z2" s="1244"/>
      <c r="AA2" s="1244"/>
      <c r="AB2" s="1245"/>
      <c r="AC2" s="1230" t="s">
        <v>2242</v>
      </c>
      <c r="AD2" s="447"/>
      <c r="AE2" s="1226" t="s">
        <v>223</v>
      </c>
      <c r="AF2" s="1228" t="s">
        <v>2276</v>
      </c>
      <c r="AH2" s="442" t="s">
        <v>2243</v>
      </c>
      <c r="AI2" s="443" t="s">
        <v>2243</v>
      </c>
      <c r="AK2" s="449" t="s">
        <v>180</v>
      </c>
      <c r="AM2" s="449" t="s">
        <v>16</v>
      </c>
      <c r="AO2" s="450" t="s">
        <v>225</v>
      </c>
      <c r="AQ2" s="1220" t="s">
        <v>2007</v>
      </c>
      <c r="AR2" s="1223" t="s">
        <v>224</v>
      </c>
    </row>
    <row r="3" spans="1:44" ht="51.75" customHeight="1" thickBot="1">
      <c r="A3" s="1234"/>
      <c r="B3" s="1246" t="s">
        <v>227</v>
      </c>
      <c r="C3" s="1247"/>
      <c r="D3" s="1247"/>
      <c r="E3" s="1248"/>
      <c r="F3" s="1249" t="s">
        <v>228</v>
      </c>
      <c r="G3" s="1249"/>
      <c r="H3" s="1249"/>
      <c r="I3" s="1241"/>
      <c r="J3" s="1242"/>
      <c r="K3" s="1250" t="s">
        <v>229</v>
      </c>
      <c r="L3" s="1251"/>
      <c r="M3" s="1251"/>
      <c r="N3" s="1251"/>
      <c r="O3" s="1251"/>
      <c r="P3" s="1251"/>
      <c r="Q3" s="1251"/>
      <c r="R3" s="1251"/>
      <c r="S3" s="1251"/>
      <c r="T3" s="1251"/>
      <c r="U3" s="1251"/>
      <c r="V3" s="1251"/>
      <c r="W3" s="1251"/>
      <c r="X3" s="1251"/>
      <c r="Y3" s="1251"/>
      <c r="Z3" s="1251"/>
      <c r="AA3" s="1251"/>
      <c r="AB3" s="1252"/>
      <c r="AC3" s="1231"/>
      <c r="AD3" s="447"/>
      <c r="AE3" s="1227"/>
      <c r="AF3" s="1229"/>
      <c r="AH3" s="441" t="s">
        <v>2244</v>
      </c>
      <c r="AI3" s="444" t="s">
        <v>2244</v>
      </c>
      <c r="AK3" s="451"/>
      <c r="AM3" s="451"/>
      <c r="AO3" s="452" t="s">
        <v>18</v>
      </c>
      <c r="AQ3" s="1221"/>
      <c r="AR3" s="1224"/>
    </row>
    <row r="4" spans="1:44" ht="41.25" customHeight="1" thickBot="1">
      <c r="A4" s="1234"/>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32"/>
      <c r="AD4" s="447"/>
      <c r="AE4" s="1227"/>
      <c r="AF4" s="1229"/>
      <c r="AH4" s="441" t="s">
        <v>2279</v>
      </c>
      <c r="AI4" s="444" t="s">
        <v>2279</v>
      </c>
      <c r="AO4" s="452" t="s">
        <v>236</v>
      </c>
      <c r="AQ4" s="1222"/>
      <c r="AR4" s="1225"/>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5" t="s">
        <v>2238</v>
      </c>
      <c r="C3" s="1254" t="s">
        <v>2239</v>
      </c>
      <c r="D3" s="1254" t="s">
        <v>2240</v>
      </c>
      <c r="E3" s="1254" t="s">
        <v>226</v>
      </c>
      <c r="F3" s="1256" t="s">
        <v>2066</v>
      </c>
      <c r="G3" s="1254" t="s">
        <v>2102</v>
      </c>
      <c r="H3" s="1254"/>
      <c r="I3" s="1254" t="s">
        <v>2103</v>
      </c>
      <c r="J3" s="1254"/>
      <c r="K3" s="1254" t="s">
        <v>2104</v>
      </c>
      <c r="L3" s="1254"/>
      <c r="M3" s="1253" t="s">
        <v>2036</v>
      </c>
      <c r="N3" s="1253" t="s">
        <v>2037</v>
      </c>
      <c r="O3" s="1253" t="s">
        <v>2038</v>
      </c>
      <c r="P3" s="1253" t="s">
        <v>2039</v>
      </c>
      <c r="Q3" s="1253" t="s">
        <v>2040</v>
      </c>
      <c r="R3" s="1253" t="s">
        <v>2041</v>
      </c>
      <c r="S3" s="1253" t="s">
        <v>2042</v>
      </c>
    </row>
    <row r="4" spans="2:19">
      <c r="B4" s="1255"/>
      <c r="C4" s="1254"/>
      <c r="D4" s="1254"/>
      <c r="E4" s="1254"/>
      <c r="F4" s="1257"/>
      <c r="G4" s="1254"/>
      <c r="H4" s="1254"/>
      <c r="I4" s="1254"/>
      <c r="J4" s="1254"/>
      <c r="K4" s="1254"/>
      <c r="L4" s="1254"/>
      <c r="M4" s="1253"/>
      <c r="N4" s="1253"/>
      <c r="O4" s="1253"/>
      <c r="P4" s="1253"/>
      <c r="Q4" s="1253"/>
      <c r="R4" s="1253"/>
      <c r="S4" s="1253"/>
    </row>
    <row r="5" spans="2:19">
      <c r="B5" s="1255"/>
      <c r="C5" s="1254"/>
      <c r="D5" s="1254"/>
      <c r="E5" s="1254"/>
      <c r="F5" s="1258"/>
      <c r="G5" s="1254"/>
      <c r="H5" s="1254"/>
      <c r="I5" s="1254"/>
      <c r="J5" s="1254"/>
      <c r="K5" s="1254"/>
      <c r="L5" s="1254"/>
      <c r="M5" s="1253"/>
      <c r="N5" s="1253"/>
      <c r="O5" s="1253"/>
      <c r="P5" s="1253"/>
      <c r="Q5" s="1253"/>
      <c r="R5" s="1253"/>
      <c r="S5" s="1253"/>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2024-03-18T06:59:04Z</cp:lastPrinted>
  <dcterms:created xsi:type="dcterms:W3CDTF">2015-06-05T18:19:34Z</dcterms:created>
  <dcterms:modified xsi:type="dcterms:W3CDTF">2024-03-27T07:33:25Z</dcterms:modified>
</cp:coreProperties>
</file>