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介護保険課\給付班\（南）\整備\整備関連\■R８年度整備（公募）\02★特定施設入居者生活介護\01第１次公募（R7.4～）\01（R7・1次募集）公募要項\"/>
    </mc:Choice>
  </mc:AlternateContent>
  <xr:revisionPtr revIDLastSave="0" documentId="13_ncr:1_{3BA876F6-3283-47B4-B780-3422B9282F1B}" xr6:coauthVersionLast="36" xr6:coauthVersionMax="36" xr10:uidLastSave="{00000000-0000-0000-0000-000000000000}"/>
  <bookViews>
    <workbookView xWindow="0" yWindow="0" windowWidth="20490" windowHeight="8865" tabRatio="874" xr2:uid="{00000000-000D-0000-FFFF-FFFF00000000}"/>
  </bookViews>
  <sheets>
    <sheet name="特定施設入居者生活介護" sheetId="21" r:id="rId1"/>
    <sheet name="シフト記号表" sheetId="19" r:id="rId2"/>
    <sheet name="記入方法" sheetId="22" r:id="rId3"/>
    <sheet name="プルダウン・リスト" sheetId="3" r:id="rId4"/>
    <sheet name="【記載例】特定施設入居者生活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【記載例】特定施設入居者生活介護!$A$1:$BJ$97</definedName>
    <definedName name="_xlnm.Print_Area" localSheetId="1">シフト記号表!$B$1:$N$52</definedName>
    <definedName name="_xlnm.Print_Area" localSheetId="2">記入方法!$A$1:$Q$79</definedName>
    <definedName name="_xlnm.Print_Area" localSheetId="0">特定施設入居者生活介護!$A$1:$BJ$97</definedName>
    <definedName name="_xlnm.Print_Titles" localSheetId="4">【記載例】特定施設入居者生活介護!$1:$16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6" i="21" l="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BB76" i="21" s="1"/>
  <c r="BD76" i="21" s="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BB74" i="21" s="1"/>
  <c r="BD74" i="21" s="1"/>
  <c r="X74" i="21"/>
  <c r="W74" i="21"/>
  <c r="H74" i="21"/>
  <c r="F74" i="21"/>
  <c r="B73" i="21"/>
  <c r="B75" i="21" s="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BB72" i="21" s="1"/>
  <c r="BD72" i="21" s="1"/>
  <c r="H72" i="21"/>
  <c r="F72" i="21"/>
  <c r="B71" i="21"/>
  <c r="F58" i="21"/>
  <c r="H58" i="21"/>
  <c r="W58" i="21"/>
  <c r="X58" i="21"/>
  <c r="Y58" i="21"/>
  <c r="Z58" i="21"/>
  <c r="AA58" i="21"/>
  <c r="AB58" i="21"/>
  <c r="AC58" i="21"/>
  <c r="AD58" i="21"/>
  <c r="AE58" i="21"/>
  <c r="AF58" i="21"/>
  <c r="AG58" i="21"/>
  <c r="AH58" i="21"/>
  <c r="AI58" i="21"/>
  <c r="AJ58" i="21"/>
  <c r="AK58" i="21"/>
  <c r="AL58" i="21"/>
  <c r="AM58" i="21"/>
  <c r="AN58" i="21"/>
  <c r="AO58" i="21"/>
  <c r="AP58" i="21"/>
  <c r="AQ58" i="21"/>
  <c r="AR58" i="21"/>
  <c r="AS58" i="21"/>
  <c r="AT58" i="21"/>
  <c r="AU58" i="21"/>
  <c r="AV58" i="21"/>
  <c r="AW58" i="21"/>
  <c r="AX58" i="21"/>
  <c r="AY58" i="21"/>
  <c r="AZ58" i="21"/>
  <c r="BA58" i="21"/>
  <c r="F60" i="21"/>
  <c r="H60" i="21"/>
  <c r="W60" i="21"/>
  <c r="X60" i="21"/>
  <c r="Y60" i="21"/>
  <c r="Z60" i="21"/>
  <c r="AA60" i="21"/>
  <c r="AB60" i="21"/>
  <c r="AC60" i="21"/>
  <c r="AD60" i="21"/>
  <c r="AE60" i="21"/>
  <c r="AF60" i="21"/>
  <c r="AG60" i="21"/>
  <c r="AH60" i="21"/>
  <c r="AI60" i="21"/>
  <c r="AJ60" i="21"/>
  <c r="AK60" i="21"/>
  <c r="AL60" i="21"/>
  <c r="AM60" i="21"/>
  <c r="AN60" i="21"/>
  <c r="AO60" i="21"/>
  <c r="AP60" i="21"/>
  <c r="AQ60" i="21"/>
  <c r="AR60" i="21"/>
  <c r="AS60" i="21"/>
  <c r="AT60" i="21"/>
  <c r="AU60" i="21"/>
  <c r="AV60" i="21"/>
  <c r="AW60" i="21"/>
  <c r="AX60" i="21"/>
  <c r="AY60" i="21"/>
  <c r="AZ60" i="21"/>
  <c r="BA60" i="21"/>
  <c r="F62" i="21"/>
  <c r="H62" i="21"/>
  <c r="W62" i="21"/>
  <c r="X62" i="21"/>
  <c r="Y62" i="21"/>
  <c r="Z62" i="21"/>
  <c r="AA62" i="21"/>
  <c r="AB62" i="21"/>
  <c r="AC62" i="21"/>
  <c r="AD62" i="21"/>
  <c r="AE62" i="21"/>
  <c r="AF62" i="21"/>
  <c r="AG62" i="21"/>
  <c r="AH62" i="21"/>
  <c r="AI62" i="21"/>
  <c r="AJ62" i="21"/>
  <c r="AK62" i="21"/>
  <c r="AL62" i="21"/>
  <c r="AM62" i="21"/>
  <c r="AN62" i="21"/>
  <c r="AO62" i="21"/>
  <c r="AP62" i="21"/>
  <c r="AQ62" i="21"/>
  <c r="AR62" i="21"/>
  <c r="AS62" i="21"/>
  <c r="AT62" i="21"/>
  <c r="AU62" i="21"/>
  <c r="AV62" i="21"/>
  <c r="AW62" i="21"/>
  <c r="AX62" i="21"/>
  <c r="AY62" i="21"/>
  <c r="AZ62" i="21"/>
  <c r="BA62" i="21"/>
  <c r="F64" i="21"/>
  <c r="H64" i="21"/>
  <c r="W64" i="21"/>
  <c r="X64" i="21"/>
  <c r="Y64" i="21"/>
  <c r="Z64" i="21"/>
  <c r="AA64" i="21"/>
  <c r="AB64" i="21"/>
  <c r="AC64" i="21"/>
  <c r="AD64" i="21"/>
  <c r="AE64" i="21"/>
  <c r="AF64" i="21"/>
  <c r="AG64" i="21"/>
  <c r="AH64" i="21"/>
  <c r="AI64" i="21"/>
  <c r="AJ64" i="21"/>
  <c r="AK64" i="21"/>
  <c r="AL64" i="21"/>
  <c r="AM64" i="21"/>
  <c r="AN64" i="21"/>
  <c r="AO64" i="21"/>
  <c r="AP64" i="21"/>
  <c r="AQ64" i="21"/>
  <c r="AR64" i="21"/>
  <c r="AS64" i="21"/>
  <c r="AT64" i="21"/>
  <c r="AU64" i="21"/>
  <c r="AV64" i="21"/>
  <c r="AW64" i="21"/>
  <c r="AX64" i="21"/>
  <c r="AY64" i="21"/>
  <c r="AZ64" i="21"/>
  <c r="BA64" i="21"/>
  <c r="F66" i="21"/>
  <c r="H66" i="21"/>
  <c r="W66" i="21"/>
  <c r="X66" i="21"/>
  <c r="Y66" i="21"/>
  <c r="Z66" i="21"/>
  <c r="AA66" i="21"/>
  <c r="AB66" i="21"/>
  <c r="AC66" i="21"/>
  <c r="AD66" i="21"/>
  <c r="AE66" i="21"/>
  <c r="AF66" i="21"/>
  <c r="AG66" i="21"/>
  <c r="AH66" i="21"/>
  <c r="AI66" i="21"/>
  <c r="AJ66" i="21"/>
  <c r="AK66" i="21"/>
  <c r="AL66" i="21"/>
  <c r="AM66" i="21"/>
  <c r="AN66" i="21"/>
  <c r="AO66" i="21"/>
  <c r="AP66" i="21"/>
  <c r="AQ66" i="21"/>
  <c r="AR66" i="21"/>
  <c r="AS66" i="21"/>
  <c r="AT66" i="21"/>
  <c r="AU66" i="21"/>
  <c r="AV66" i="21"/>
  <c r="AW66" i="21"/>
  <c r="AX66" i="21"/>
  <c r="AY66" i="21"/>
  <c r="AZ66" i="21"/>
  <c r="BA66" i="21"/>
  <c r="F68" i="21"/>
  <c r="H68" i="21"/>
  <c r="W68" i="21"/>
  <c r="X68" i="21"/>
  <c r="Y68" i="21"/>
  <c r="Z68" i="21"/>
  <c r="AA68" i="21"/>
  <c r="AB68" i="21"/>
  <c r="AC68" i="21"/>
  <c r="AD68" i="21"/>
  <c r="AE68" i="21"/>
  <c r="AF68" i="21"/>
  <c r="AG68" i="21"/>
  <c r="AH68" i="21"/>
  <c r="AI68" i="21"/>
  <c r="AJ68" i="21"/>
  <c r="AK68" i="21"/>
  <c r="AL68" i="21"/>
  <c r="AM68" i="21"/>
  <c r="AN68" i="21"/>
  <c r="AO68" i="21"/>
  <c r="AP68" i="21"/>
  <c r="AQ68" i="21"/>
  <c r="AR68" i="21"/>
  <c r="AS68" i="21"/>
  <c r="AT68" i="21"/>
  <c r="AU68" i="21"/>
  <c r="AV68" i="21"/>
  <c r="AW68" i="21"/>
  <c r="AX68" i="21"/>
  <c r="AY68" i="21"/>
  <c r="AZ68" i="21"/>
  <c r="BA68" i="21"/>
  <c r="F70" i="21"/>
  <c r="H70" i="21"/>
  <c r="W70" i="21"/>
  <c r="X70" i="21"/>
  <c r="Y70" i="21"/>
  <c r="Z70" i="21"/>
  <c r="AA70" i="21"/>
  <c r="AB70" i="21"/>
  <c r="AC70" i="21"/>
  <c r="AD70" i="21"/>
  <c r="AE70" i="21"/>
  <c r="AF70" i="21"/>
  <c r="AG70" i="21"/>
  <c r="AH70" i="21"/>
  <c r="AI70" i="21"/>
  <c r="AJ70" i="21"/>
  <c r="AK70" i="21"/>
  <c r="AL70" i="21"/>
  <c r="AM70" i="21"/>
  <c r="AN70" i="21"/>
  <c r="AO70" i="21"/>
  <c r="AP70" i="21"/>
  <c r="AQ70" i="21"/>
  <c r="AR70" i="21"/>
  <c r="AS70" i="21"/>
  <c r="AT70" i="21"/>
  <c r="AU70" i="21"/>
  <c r="AV70" i="21"/>
  <c r="AW70" i="21"/>
  <c r="AX70" i="21"/>
  <c r="AY70" i="21"/>
  <c r="AZ70" i="21"/>
  <c r="BA70" i="21"/>
  <c r="BB70" i="21" l="1"/>
  <c r="BD70" i="21" s="1"/>
  <c r="BB60" i="21"/>
  <c r="BD60" i="21" s="1"/>
  <c r="BB66" i="21"/>
  <c r="BD66" i="21" s="1"/>
  <c r="BB68" i="21"/>
  <c r="BD68" i="21" s="1"/>
  <c r="BB62" i="21"/>
  <c r="BD62" i="21" s="1"/>
  <c r="BB64" i="21"/>
  <c r="BD64" i="21" s="1"/>
  <c r="BB58" i="21"/>
  <c r="BD58" i="21" s="1"/>
  <c r="BB12" i="21"/>
  <c r="BB12" i="10" l="1"/>
  <c r="P91" i="21" l="1"/>
  <c r="P90" i="21"/>
  <c r="K90" i="21"/>
  <c r="AH88" i="21"/>
  <c r="AA90" i="21" s="1"/>
  <c r="AM86" i="21"/>
  <c r="AA96" i="21" s="1"/>
  <c r="AJ86" i="21"/>
  <c r="AH86" i="21"/>
  <c r="W86" i="21"/>
  <c r="K96" i="21" s="1"/>
  <c r="T86" i="21"/>
  <c r="K91" i="21" s="1"/>
  <c r="U91" i="21" s="1"/>
  <c r="P96" i="21" s="1"/>
  <c r="R8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A14" i="21"/>
  <c r="BA15" i="21" s="1"/>
  <c r="BA16" i="21" s="1"/>
  <c r="AZ14" i="21"/>
  <c r="AZ15" i="21" s="1"/>
  <c r="AZ16" i="21" s="1"/>
  <c r="AY14" i="21"/>
  <c r="AY15" i="21" s="1"/>
  <c r="AY16" i="21" s="1"/>
  <c r="AF2" i="21"/>
  <c r="AW15" i="21" s="1"/>
  <c r="AW16" i="21" s="1"/>
  <c r="AE85" i="21" l="1"/>
  <c r="O85" i="21"/>
  <c r="AE84" i="21"/>
  <c r="O84" i="21"/>
  <c r="AE83" i="21"/>
  <c r="O83" i="21"/>
  <c r="AC84" i="21"/>
  <c r="AE82" i="21"/>
  <c r="O82" i="21"/>
  <c r="M84" i="21"/>
  <c r="AC85" i="21"/>
  <c r="M85" i="21"/>
  <c r="AC83" i="21"/>
  <c r="M83" i="21"/>
  <c r="AC82" i="21"/>
  <c r="M82" i="2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AA9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W15" i="21"/>
  <c r="W16" i="21" s="1"/>
  <c r="AA15" i="21"/>
  <c r="AA16" i="21" s="1"/>
  <c r="AE15" i="21"/>
  <c r="AE16" i="21" s="1"/>
  <c r="AI15" i="21"/>
  <c r="AI16" i="21" s="1"/>
  <c r="AM15" i="21"/>
  <c r="AM16" i="21" s="1"/>
  <c r="AQ15" i="21"/>
  <c r="AQ16" i="21" s="1"/>
  <c r="AU15" i="21"/>
  <c r="AU16" i="21" s="1"/>
  <c r="Y15" i="21"/>
  <c r="Y16" i="21" s="1"/>
  <c r="AC15" i="21"/>
  <c r="AC16" i="21" s="1"/>
  <c r="AG15" i="21"/>
  <c r="AG16" i="21" s="1"/>
  <c r="AK15" i="21"/>
  <c r="AK16" i="21" s="1"/>
  <c r="AO15" i="21"/>
  <c r="AO16" i="21" s="1"/>
  <c r="AS15" i="21"/>
  <c r="AS16" i="21" s="1"/>
  <c r="U96" i="21"/>
  <c r="AQ82" i="21" s="1"/>
  <c r="AF91" i="21"/>
  <c r="AF90" i="21"/>
  <c r="AK91" i="21" l="1"/>
  <c r="AF96" i="21" s="1"/>
  <c r="AK96" i="21" s="1"/>
  <c r="AV82" i="21" s="1"/>
  <c r="BA82" i="21" s="1"/>
  <c r="AC86" i="21"/>
  <c r="M86" i="21"/>
  <c r="O86" i="21"/>
  <c r="AE8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E20" i="10" l="1"/>
  <c r="AC20" i="10"/>
  <c r="AO20" i="10"/>
  <c r="AA20" i="10"/>
  <c r="AL20" i="10"/>
  <c r="X20" i="10"/>
  <c r="AH20" i="10"/>
  <c r="AX20" i="10"/>
  <c r="AV20" i="10"/>
  <c r="AG20" i="10"/>
  <c r="AS20" i="10"/>
  <c r="W72" i="10"/>
  <c r="W52" i="10"/>
  <c r="AV42" i="10"/>
  <c r="AV62" i="10"/>
  <c r="L47" i="16"/>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<sst xmlns="http://schemas.openxmlformats.org/spreadsheetml/2006/main" count="1687" uniqueCount="282">
  <si>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</si>
  <si>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</si>
  <si>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</si>
  <si>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</si>
  <si>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</si>
  <si>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</si>
  <si>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</si>
  <si>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</si>
  <si>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</si>
  <si>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</si>
  <si>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</si>
  <si>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</si>
  <si>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</si>
  <si>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</si>
  <si>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</si>
  <si>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</si>
  <si>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</si>
  <si>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</si>
  <si>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</si>
  <si>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</si>
  <si>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</si>
  <si>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</si>
  <si>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</si>
  <si>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</si>
  <si>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</si>
  <si>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</si>
  <si>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</si>
  <si>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</si>
  <si>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</si>
  <si>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</si>
  <si>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</si>
  <si>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</si>
  <si>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</si>
  <si>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</si>
  <si>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</si>
  <si>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</si>
  <si>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</si>
  <si>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</si>
  <si>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</si>
  <si>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</si>
  <si>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</si>
  <si>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</si>
  <si>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</si>
  <si>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</si>
  <si>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</si>
  <si>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</si>
  <si>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</si>
  <si>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</si>
  <si>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</si>
  <si>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</si>
  <si>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</si>
  <si>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</si>
  <si>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</si>
  <si>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</si>
  <si>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</si>
  <si>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</si>
  <si>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</si>
  <si>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</si>
  <si>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</si>
  <si>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</si>
  <si>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</si>
  <si>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</si>
  <si>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</si>
  <si>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</si>
  <si>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</si>
  <si>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</si>
  <si>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</si>
  <si>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</si>
  <si>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</si>
  <si>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</si>
  <si>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</si>
  <si>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</si>
  <si>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</si>
  <si>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</si>
  <si>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</si>
  <si>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</si>
  <si>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</si>
  <si>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</si>
  <si>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</si>
  <si>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</si>
  <si>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</si>
  <si>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</si>
  <si>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</si>
  <si>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</si>
  <si>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</si>
  <si>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</si>
  <si>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</si>
  <si>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</si>
  <si>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</si>
  <si>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</si>
  <si>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</si>
  <si>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</si>
  <si>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</si>
  <si>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</si>
  <si>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</si>
  <si>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</si>
  <si>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</si>
  <si>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</si>
  <si>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</si>
  <si>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</si>
  <si>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</si>
  <si>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</si>
  <si>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</si>
  <si>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</si>
  <si>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</si>
  <si>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</si>
  <si>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</si>
  <si>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</si>
  <si>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</si>
  <si>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</si>
  <si>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</si>
  <si>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</si>
  <si>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</si>
  <si>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</si>
  <si>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</si>
  <si>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</si>
  <si>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</si>
  <si>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</si>
  <si>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</si>
  <si>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</si>
  <si>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</si>
  <si>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</si>
  <si>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</si>
  <si>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</si>
  <si>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</si>
  <si>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</si>
  <si>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</si>
  <si>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</si>
  <si>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</si>
  <si>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</si>
  <si>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</si>
  <si>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</si>
  <si>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</si>
  <si>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</si>
  <si>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</si>
  <si>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</si>
  <si>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</si>
  <si>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</si>
  <si>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</si>
  <si>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</si>
  <si>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</si>
  <si>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</si>
  <si>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</si>
  <si>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</si>
  <si>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</si>
  <si>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</si>
  <si>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</si>
  <si>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</si>
  <si>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</si>
  <si>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</si>
  <si>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</si>
  <si>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</si>
  <si>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</si>
  <si>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</si>
  <si>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</si>
  <si>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</si>
  <si>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</si>
  <si>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</si>
  <si>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</si>
  <si>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</si>
  <si>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</si>
  <si>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</si>
  <si>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</si>
  <si>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</si>
  <si>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</si>
  <si>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</si>
  <si>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</si>
  <si>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</si>
  <si>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</si>
  <si>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</si>
  <si>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</si>
  <si>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</si>
  <si>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</si>
  <si>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</si>
  <si>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</si>
  <si>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</si>
  <si>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</si>
  <si>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</si>
  <si>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</si>
  <si>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</si>
  <si>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</si>
  <si>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</si>
  <si>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</si>
  <si>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</si>
  <si>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</si>
  <si>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</si>
  <si>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</si>
  <si>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</si>
  <si>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</si>
  <si>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</si>
  <si>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</si>
  <si>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</si>
  <si>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</si>
  <si>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</si>
  <si>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</si>
  <si>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</si>
  <si>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</si>
  <si>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</si>
  <si>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</si>
  <si>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</si>
  <si>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</si>
  <si>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</si>
  <si>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</si>
  <si>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</si>
  <si>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</si>
  <si>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</si>
  <si>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</si>
  <si>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</si>
  <si>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</si>
  <si>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</si>
  <si>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</si>
  <si>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</si>
  <si>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</si>
  <si>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</si>
  <si>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</si>
  <si>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</si>
  <si>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</si>
  <si>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</si>
  <si>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</si>
  <si>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</si>
  <si>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</si>
  <si>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</si>
  <si>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</si>
  <si>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</si>
  <si>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</si>
  <si>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</si>
  <si>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</si>
  <si>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</si>
  <si>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</si>
  <si>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</si>
  <si>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</si>
  <si>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</si>
  <si>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</si>
  <si>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</si>
  <si>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</si>
  <si>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</si>
  <si>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</si>
  <si>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</si>
  <si>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</si>
  <si>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</si>
  <si>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</si>
  <si>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</si>
  <si>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</si>
  <si>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</si>
  <si>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</si>
  <si>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</si>
  <si>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</si>
  <si>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</si>
  <si>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</si>
  <si>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</si>
  <si>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</si>
  <si>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</si>
  <si>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</si>
  <si>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</si>
  <si>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</si>
  <si>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</si>
  <si>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</si>
  <si>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</si>
  <si>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</si>
  <si>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</si>
  <si>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</si>
  <si>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</si>
  <si>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</si>
  <si>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</si>
  <si>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</si>
  <si>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</si>
  <si>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社会福祉士</t>
    <rPh sb="0" eb="2">
      <t>シャカイ</t>
    </rPh>
    <rPh sb="2" eb="5">
      <t>フクシシ</t>
    </rPh>
    <phoneticPr fontId="1"/>
  </si>
  <si>
    <t>精神保健福祉士</t>
    <rPh sb="0" eb="2">
      <t>セイシン</t>
    </rPh>
    <rPh sb="2" eb="4">
      <t>ホケン</t>
    </rPh>
    <rPh sb="4" eb="7">
      <t>フクシシ</t>
    </rPh>
    <phoneticPr fontId="2"/>
  </si>
  <si>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</si>
  <si>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</si>
  <si>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</si>
  <si>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</si>
  <si>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</si>
  <si>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</si>
  <si>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</si>
  <si>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</si>
  <si>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</si>
  <si>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</si>
  <si>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</si>
  <si>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特定（様式４）</t>
    <rPh sb="0" eb="2">
      <t>トクテイ</t>
    </rPh>
    <rPh sb="3" eb="5">
      <t>ヨウシキ</t>
    </rPh>
    <phoneticPr fontId="3"/>
  </si>
  <si>
    <t>　(4) 利用者数を入力してください。（推定数）</t>
    <rPh sb="5" eb="7">
      <t>リヨウ</t>
    </rPh>
    <rPh sb="7" eb="8">
      <t>シャ</t>
    </rPh>
    <rPh sb="8" eb="9">
      <t>スウ</t>
    </rPh>
    <rPh sb="10" eb="12">
      <t>ニュウリョク</t>
    </rPh>
    <rPh sb="20" eb="22">
      <t>スイテイ</t>
    </rPh>
    <rPh sb="22" eb="23">
      <t>スウ</t>
    </rPh>
    <phoneticPr fontId="2"/>
  </si>
  <si>
    <t>〇〇〇〇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</si>
</sst>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7" fontId="1" fillId="3" borderId="8"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cellXfs>
  <cellStyles count="2">
    <cellStyle name="桁区切り" xfId="1" builtinId="6"/>
    <cellStyle name="標準" xfId="0" builtinId="0"/>
  </cellStyles>
  <dxfs count="13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67</xdr:row>
      <xdr:rowOff>219075</xdr:rowOff>
    </xdr:from>
    <xdr:to>
      <xdr:col>16</xdr:col>
      <xdr:colOff>19050</xdr:colOff>
      <xdr:row>77</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O150"/>
  <sheetViews>
    <sheetView showGridLines="0" tabSelected="1" view="pageBreakPreview" zoomScale="55" zoomScaleNormal="55" zoomScaleSheetLayoutView="55" workbookViewId="0">
      <selection activeCell="AJ2" sqref="AJ2:AK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11" t="s">
        <v>229</v>
      </c>
      <c r="AU1" s="212"/>
      <c r="AV1" s="212"/>
      <c r="AW1" s="212"/>
      <c r="AX1" s="212"/>
      <c r="AY1" s="212"/>
      <c r="AZ1" s="212"/>
      <c r="BA1" s="212"/>
      <c r="BB1" s="212"/>
      <c r="BC1" s="212"/>
      <c r="BD1" s="212"/>
      <c r="BE1" s="212"/>
      <c r="BF1" s="212"/>
      <c r="BG1" s="212"/>
      <c r="BH1" s="212"/>
      <c r="BI1" s="212"/>
      <c r="BJ1" s="9" t="s">
        <v>2</v>
      </c>
    </row>
    <row r="2" spans="2:67" s="8" customFormat="1" ht="20.25" customHeight="1" x14ac:dyDescent="0.4">
      <c r="J2" s="7"/>
      <c r="M2" s="7"/>
      <c r="N2" s="7"/>
      <c r="P2" s="9"/>
      <c r="Q2" s="9"/>
      <c r="R2" s="9"/>
      <c r="S2" s="9"/>
      <c r="T2" s="9"/>
      <c r="U2" s="9"/>
      <c r="V2" s="9"/>
      <c r="W2" s="9"/>
      <c r="AB2" s="141" t="s">
        <v>27</v>
      </c>
      <c r="AC2" s="213">
        <v>8</v>
      </c>
      <c r="AD2" s="213"/>
      <c r="AE2" s="141" t="s">
        <v>28</v>
      </c>
      <c r="AF2" s="214">
        <f>IF(AC2=0,"",YEAR(DATE(2018+AC2,1,1)))</f>
        <v>2026</v>
      </c>
      <c r="AG2" s="214"/>
      <c r="AH2" s="142" t="s">
        <v>29</v>
      </c>
      <c r="AI2" s="142" t="s">
        <v>1</v>
      </c>
      <c r="AJ2" s="213"/>
      <c r="AK2" s="213"/>
      <c r="AL2" s="142" t="s">
        <v>24</v>
      </c>
      <c r="AS2" s="9" t="s">
        <v>31</v>
      </c>
      <c r="AT2" s="213" t="s">
        <v>281</v>
      </c>
      <c r="AU2" s="213"/>
      <c r="AV2" s="213"/>
      <c r="AW2" s="213"/>
      <c r="AX2" s="213"/>
      <c r="AY2" s="213"/>
      <c r="AZ2" s="213"/>
      <c r="BA2" s="213"/>
      <c r="BB2" s="213"/>
      <c r="BC2" s="213"/>
      <c r="BD2" s="213"/>
      <c r="BE2" s="213"/>
      <c r="BF2" s="213"/>
      <c r="BG2" s="213"/>
      <c r="BH2" s="213"/>
      <c r="BI2" s="21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15" t="s">
        <v>192</v>
      </c>
      <c r="BF3" s="216"/>
      <c r="BG3" s="216"/>
      <c r="BH3" s="21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194</v>
      </c>
      <c r="BE4" s="215" t="s">
        <v>193</v>
      </c>
      <c r="BF4" s="216"/>
      <c r="BG4" s="216"/>
      <c r="BH4" s="21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210</v>
      </c>
      <c r="AP6" s="29"/>
      <c r="AQ6" s="29"/>
      <c r="AR6" s="29"/>
      <c r="AS6" s="6"/>
      <c r="AT6" s="6"/>
      <c r="AU6" s="6"/>
      <c r="AW6" s="37"/>
      <c r="AX6" s="37"/>
      <c r="AY6" s="2"/>
      <c r="AZ6" s="6"/>
      <c r="BA6" s="250">
        <v>40</v>
      </c>
      <c r="BB6" s="251"/>
      <c r="BC6" s="2" t="s">
        <v>22</v>
      </c>
      <c r="BD6" s="6"/>
      <c r="BE6" s="250">
        <v>160</v>
      </c>
      <c r="BF6" s="25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52">
        <f>DAY(EOMONTH(DATE(AF2,AJ2,1),0))</f>
        <v>31</v>
      </c>
      <c r="BF8" s="25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239</v>
      </c>
      <c r="AT10" s="33"/>
      <c r="AU10" s="33"/>
      <c r="AV10" s="209"/>
      <c r="AW10" s="29"/>
      <c r="AX10" s="210"/>
      <c r="AY10" s="210"/>
      <c r="AZ10" s="210"/>
      <c r="BA10" s="29"/>
      <c r="BB10" s="29"/>
      <c r="BC10" s="30" t="s">
        <v>240</v>
      </c>
      <c r="BD10" s="29"/>
      <c r="BE10" s="250"/>
      <c r="BF10" s="251"/>
      <c r="BG10" s="2" t="s">
        <v>241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4" t="s">
        <v>20</v>
      </c>
      <c r="C12" s="241" t="s">
        <v>242</v>
      </c>
      <c r="D12" s="220"/>
      <c r="E12" s="202"/>
      <c r="F12" s="199"/>
      <c r="G12" s="202"/>
      <c r="H12" s="199"/>
      <c r="I12" s="257" t="s">
        <v>243</v>
      </c>
      <c r="J12" s="258"/>
      <c r="K12" s="218" t="s">
        <v>244</v>
      </c>
      <c r="L12" s="219"/>
      <c r="M12" s="219"/>
      <c r="N12" s="220"/>
      <c r="O12" s="218" t="s">
        <v>245</v>
      </c>
      <c r="P12" s="219"/>
      <c r="Q12" s="219"/>
      <c r="R12" s="219"/>
      <c r="S12" s="220"/>
      <c r="T12" s="187"/>
      <c r="U12" s="187"/>
      <c r="V12" s="188"/>
      <c r="W12" s="227" t="s">
        <v>246</v>
      </c>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9" t="str">
        <f>IF(BE3="４週","(10)1～4週目の勤務時間数合計","(10)1か月の勤務時間数　合計")</f>
        <v>(10)1～4週目の勤務時間数合計</v>
      </c>
      <c r="BC12" s="230"/>
      <c r="BD12" s="235" t="s">
        <v>247</v>
      </c>
      <c r="BE12" s="236"/>
      <c r="BF12" s="241" t="s">
        <v>248</v>
      </c>
      <c r="BG12" s="219"/>
      <c r="BH12" s="219"/>
      <c r="BI12" s="219"/>
      <c r="BJ12" s="242"/>
    </row>
    <row r="13" spans="2:67" ht="20.25" customHeight="1" x14ac:dyDescent="0.4">
      <c r="B13" s="255"/>
      <c r="C13" s="243"/>
      <c r="D13" s="223"/>
      <c r="E13" s="203"/>
      <c r="F13" s="200"/>
      <c r="G13" s="203"/>
      <c r="H13" s="200"/>
      <c r="I13" s="259"/>
      <c r="J13" s="260"/>
      <c r="K13" s="221"/>
      <c r="L13" s="222"/>
      <c r="M13" s="222"/>
      <c r="N13" s="223"/>
      <c r="O13" s="221"/>
      <c r="P13" s="222"/>
      <c r="Q13" s="222"/>
      <c r="R13" s="222"/>
      <c r="S13" s="223"/>
      <c r="T13" s="189"/>
      <c r="U13" s="189"/>
      <c r="V13" s="190"/>
      <c r="W13" s="247" t="s">
        <v>11</v>
      </c>
      <c r="X13" s="247"/>
      <c r="Y13" s="247"/>
      <c r="Z13" s="247"/>
      <c r="AA13" s="247"/>
      <c r="AB13" s="247"/>
      <c r="AC13" s="248"/>
      <c r="AD13" s="249" t="s">
        <v>12</v>
      </c>
      <c r="AE13" s="247"/>
      <c r="AF13" s="247"/>
      <c r="AG13" s="247"/>
      <c r="AH13" s="247"/>
      <c r="AI13" s="247"/>
      <c r="AJ13" s="248"/>
      <c r="AK13" s="249" t="s">
        <v>13</v>
      </c>
      <c r="AL13" s="247"/>
      <c r="AM13" s="247"/>
      <c r="AN13" s="247"/>
      <c r="AO13" s="247"/>
      <c r="AP13" s="247"/>
      <c r="AQ13" s="248"/>
      <c r="AR13" s="249" t="s">
        <v>14</v>
      </c>
      <c r="AS13" s="247"/>
      <c r="AT13" s="247"/>
      <c r="AU13" s="247"/>
      <c r="AV13" s="247"/>
      <c r="AW13" s="247"/>
      <c r="AX13" s="248"/>
      <c r="AY13" s="249" t="s">
        <v>15</v>
      </c>
      <c r="AZ13" s="247"/>
      <c r="BA13" s="247"/>
      <c r="BB13" s="231"/>
      <c r="BC13" s="232"/>
      <c r="BD13" s="237"/>
      <c r="BE13" s="238"/>
      <c r="BF13" s="243"/>
      <c r="BG13" s="222"/>
      <c r="BH13" s="222"/>
      <c r="BI13" s="222"/>
      <c r="BJ13" s="244"/>
    </row>
    <row r="14" spans="2:67" ht="20.25" customHeight="1" x14ac:dyDescent="0.4">
      <c r="B14" s="255"/>
      <c r="C14" s="243"/>
      <c r="D14" s="223"/>
      <c r="E14" s="203"/>
      <c r="F14" s="200"/>
      <c r="G14" s="203"/>
      <c r="H14" s="200"/>
      <c r="I14" s="259"/>
      <c r="J14" s="260"/>
      <c r="K14" s="221"/>
      <c r="L14" s="222"/>
      <c r="M14" s="222"/>
      <c r="N14" s="223"/>
      <c r="O14" s="221"/>
      <c r="P14" s="222"/>
      <c r="Q14" s="222"/>
      <c r="R14" s="222"/>
      <c r="S14" s="22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31"/>
      <c r="BC14" s="232"/>
      <c r="BD14" s="237"/>
      <c r="BE14" s="238"/>
      <c r="BF14" s="243"/>
      <c r="BG14" s="222"/>
      <c r="BH14" s="222"/>
      <c r="BI14" s="222"/>
      <c r="BJ14" s="244"/>
    </row>
    <row r="15" spans="2:67" ht="20.25" hidden="1" customHeight="1" x14ac:dyDescent="0.4">
      <c r="B15" s="255"/>
      <c r="C15" s="243"/>
      <c r="D15" s="223"/>
      <c r="E15" s="203"/>
      <c r="F15" s="200"/>
      <c r="G15" s="203"/>
      <c r="H15" s="200"/>
      <c r="I15" s="259"/>
      <c r="J15" s="260"/>
      <c r="K15" s="221"/>
      <c r="L15" s="222"/>
      <c r="M15" s="222"/>
      <c r="N15" s="223"/>
      <c r="O15" s="221"/>
      <c r="P15" s="222"/>
      <c r="Q15" s="222"/>
      <c r="R15" s="222"/>
      <c r="S15" s="223"/>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31"/>
      <c r="BC15" s="232"/>
      <c r="BD15" s="237"/>
      <c r="BE15" s="238"/>
      <c r="BF15" s="243"/>
      <c r="BG15" s="222"/>
      <c r="BH15" s="222"/>
      <c r="BI15" s="222"/>
      <c r="BJ15" s="244"/>
    </row>
    <row r="16" spans="2:67" ht="20.25" customHeight="1" thickBot="1" x14ac:dyDescent="0.45">
      <c r="B16" s="256"/>
      <c r="C16" s="245"/>
      <c r="D16" s="226"/>
      <c r="E16" s="204"/>
      <c r="F16" s="201"/>
      <c r="G16" s="204"/>
      <c r="H16" s="201"/>
      <c r="I16" s="261"/>
      <c r="J16" s="262"/>
      <c r="K16" s="224"/>
      <c r="L16" s="225"/>
      <c r="M16" s="225"/>
      <c r="N16" s="226"/>
      <c r="O16" s="224"/>
      <c r="P16" s="225"/>
      <c r="Q16" s="225"/>
      <c r="R16" s="225"/>
      <c r="S16" s="226"/>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33"/>
      <c r="BC16" s="234"/>
      <c r="BD16" s="239"/>
      <c r="BE16" s="240"/>
      <c r="BF16" s="245"/>
      <c r="BG16" s="225"/>
      <c r="BH16" s="225"/>
      <c r="BI16" s="225"/>
      <c r="BJ16" s="246"/>
    </row>
    <row r="17" spans="2:62" ht="20.25" customHeight="1" x14ac:dyDescent="0.4">
      <c r="B17" s="279">
        <f>B15+1</f>
        <v>1</v>
      </c>
      <c r="C17" s="303"/>
      <c r="D17" s="304"/>
      <c r="E17" s="160"/>
      <c r="F17" s="161"/>
      <c r="G17" s="160"/>
      <c r="H17" s="161"/>
      <c r="I17" s="305"/>
      <c r="J17" s="306"/>
      <c r="K17" s="307"/>
      <c r="L17" s="308"/>
      <c r="M17" s="308"/>
      <c r="N17" s="304"/>
      <c r="O17" s="293"/>
      <c r="P17" s="294"/>
      <c r="Q17" s="294"/>
      <c r="R17" s="294"/>
      <c r="S17" s="29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6"/>
      <c r="BC17" s="297"/>
      <c r="BD17" s="298"/>
      <c r="BE17" s="299"/>
      <c r="BF17" s="300"/>
      <c r="BG17" s="301"/>
      <c r="BH17" s="301"/>
      <c r="BI17" s="301"/>
      <c r="BJ17" s="302"/>
    </row>
    <row r="18" spans="2:62" ht="20.25" customHeight="1" x14ac:dyDescent="0.4">
      <c r="B18" s="280"/>
      <c r="C18" s="283"/>
      <c r="D18" s="284"/>
      <c r="E18" s="162"/>
      <c r="F18" s="163">
        <f>C17</f>
        <v>0</v>
      </c>
      <c r="G18" s="162"/>
      <c r="H18" s="163">
        <f>I17</f>
        <v>0</v>
      </c>
      <c r="I18" s="287"/>
      <c r="J18" s="288"/>
      <c r="K18" s="291"/>
      <c r="L18" s="292"/>
      <c r="M18" s="292"/>
      <c r="N18" s="284"/>
      <c r="O18" s="263"/>
      <c r="P18" s="264"/>
      <c r="Q18" s="264"/>
      <c r="R18" s="264"/>
      <c r="S18" s="265"/>
      <c r="T18" s="111" t="s">
        <v>206</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6">
        <f>IF($BE$3="４週",SUM(W18:AX18),IF($BE$3="暦月",SUM(W18:BA18),""))</f>
        <v>0</v>
      </c>
      <c r="BC18" s="277"/>
      <c r="BD18" s="278">
        <f>IF($BE$3="４週",BB18/4,IF($BE$3="暦月",(BB18/($BE$8/7)),""))</f>
        <v>0</v>
      </c>
      <c r="BE18" s="277"/>
      <c r="BF18" s="273"/>
      <c r="BG18" s="274"/>
      <c r="BH18" s="274"/>
      <c r="BI18" s="274"/>
      <c r="BJ18" s="275"/>
    </row>
    <row r="19" spans="2:62" ht="20.25" customHeight="1" x14ac:dyDescent="0.4">
      <c r="B19" s="279">
        <f>B17+1</f>
        <v>2</v>
      </c>
      <c r="C19" s="281"/>
      <c r="D19" s="282"/>
      <c r="E19" s="164"/>
      <c r="F19" s="165"/>
      <c r="G19" s="164"/>
      <c r="H19" s="165"/>
      <c r="I19" s="285"/>
      <c r="J19" s="286"/>
      <c r="K19" s="289"/>
      <c r="L19" s="290"/>
      <c r="M19" s="290"/>
      <c r="N19" s="282"/>
      <c r="O19" s="263"/>
      <c r="P19" s="264"/>
      <c r="Q19" s="264"/>
      <c r="R19" s="264"/>
      <c r="S19" s="265"/>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6"/>
      <c r="BC19" s="267"/>
      <c r="BD19" s="268"/>
      <c r="BE19" s="269"/>
      <c r="BF19" s="270"/>
      <c r="BG19" s="271"/>
      <c r="BH19" s="271"/>
      <c r="BI19" s="271"/>
      <c r="BJ19" s="272"/>
    </row>
    <row r="20" spans="2:62" ht="20.25" customHeight="1" x14ac:dyDescent="0.4">
      <c r="B20" s="280"/>
      <c r="C20" s="283"/>
      <c r="D20" s="284"/>
      <c r="E20" s="162"/>
      <c r="F20" s="163">
        <f>C19</f>
        <v>0</v>
      </c>
      <c r="G20" s="162"/>
      <c r="H20" s="163">
        <f>I19</f>
        <v>0</v>
      </c>
      <c r="I20" s="287"/>
      <c r="J20" s="288"/>
      <c r="K20" s="291"/>
      <c r="L20" s="292"/>
      <c r="M20" s="292"/>
      <c r="N20" s="284"/>
      <c r="O20" s="263"/>
      <c r="P20" s="264"/>
      <c r="Q20" s="264"/>
      <c r="R20" s="264"/>
      <c r="S20" s="265"/>
      <c r="T20" s="111" t="s">
        <v>206</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6">
        <f>IF($BE$3="４週",SUM(W20:AX20),IF($BE$3="暦月",SUM(W20:BA20),""))</f>
        <v>0</v>
      </c>
      <c r="BC20" s="277"/>
      <c r="BD20" s="278">
        <f>IF($BE$3="４週",BB20/4,IF($BE$3="暦月",(BB20/($BE$8/7)),""))</f>
        <v>0</v>
      </c>
      <c r="BE20" s="277"/>
      <c r="BF20" s="273"/>
      <c r="BG20" s="274"/>
      <c r="BH20" s="274"/>
      <c r="BI20" s="274"/>
      <c r="BJ20" s="275"/>
    </row>
    <row r="21" spans="2:62" ht="20.25" customHeight="1" x14ac:dyDescent="0.4">
      <c r="B21" s="279">
        <f>B19+1</f>
        <v>3</v>
      </c>
      <c r="C21" s="281"/>
      <c r="D21" s="282"/>
      <c r="E21" s="162"/>
      <c r="F21" s="163"/>
      <c r="G21" s="162"/>
      <c r="H21" s="163"/>
      <c r="I21" s="285"/>
      <c r="J21" s="286"/>
      <c r="K21" s="289"/>
      <c r="L21" s="290"/>
      <c r="M21" s="290"/>
      <c r="N21" s="282"/>
      <c r="O21" s="263"/>
      <c r="P21" s="264"/>
      <c r="Q21" s="264"/>
      <c r="R21" s="264"/>
      <c r="S21" s="265"/>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6"/>
      <c r="BC21" s="267"/>
      <c r="BD21" s="268"/>
      <c r="BE21" s="269"/>
      <c r="BF21" s="270"/>
      <c r="BG21" s="271"/>
      <c r="BH21" s="271"/>
      <c r="BI21" s="271"/>
      <c r="BJ21" s="272"/>
    </row>
    <row r="22" spans="2:62" ht="20.25" customHeight="1" x14ac:dyDescent="0.4">
      <c r="B22" s="280"/>
      <c r="C22" s="283"/>
      <c r="D22" s="284"/>
      <c r="E22" s="162"/>
      <c r="F22" s="163">
        <f>C21</f>
        <v>0</v>
      </c>
      <c r="G22" s="162"/>
      <c r="H22" s="163">
        <f>I21</f>
        <v>0</v>
      </c>
      <c r="I22" s="287"/>
      <c r="J22" s="288"/>
      <c r="K22" s="291"/>
      <c r="L22" s="292"/>
      <c r="M22" s="292"/>
      <c r="N22" s="284"/>
      <c r="O22" s="263"/>
      <c r="P22" s="264"/>
      <c r="Q22" s="264"/>
      <c r="R22" s="264"/>
      <c r="S22" s="265"/>
      <c r="T22" s="111" t="s">
        <v>206</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6">
        <f>IF($BE$3="４週",SUM(W22:AX22),IF($BE$3="暦月",SUM(W22:BA22),""))</f>
        <v>0</v>
      </c>
      <c r="BC22" s="277"/>
      <c r="BD22" s="278">
        <f>IF($BE$3="４週",BB22/4,IF($BE$3="暦月",(BB22/($BE$8/7)),""))</f>
        <v>0</v>
      </c>
      <c r="BE22" s="277"/>
      <c r="BF22" s="273"/>
      <c r="BG22" s="274"/>
      <c r="BH22" s="274"/>
      <c r="BI22" s="274"/>
      <c r="BJ22" s="275"/>
    </row>
    <row r="23" spans="2:62" ht="20.25" customHeight="1" x14ac:dyDescent="0.4">
      <c r="B23" s="279">
        <f>B21+1</f>
        <v>4</v>
      </c>
      <c r="C23" s="281"/>
      <c r="D23" s="282"/>
      <c r="E23" s="162"/>
      <c r="F23" s="163"/>
      <c r="G23" s="162"/>
      <c r="H23" s="163"/>
      <c r="I23" s="285"/>
      <c r="J23" s="286"/>
      <c r="K23" s="289"/>
      <c r="L23" s="290"/>
      <c r="M23" s="290"/>
      <c r="N23" s="282"/>
      <c r="O23" s="263"/>
      <c r="P23" s="264"/>
      <c r="Q23" s="264"/>
      <c r="R23" s="264"/>
      <c r="S23" s="265"/>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6"/>
      <c r="BC23" s="267"/>
      <c r="BD23" s="268"/>
      <c r="BE23" s="269"/>
      <c r="BF23" s="270"/>
      <c r="BG23" s="271"/>
      <c r="BH23" s="271"/>
      <c r="BI23" s="271"/>
      <c r="BJ23" s="272"/>
    </row>
    <row r="24" spans="2:62" ht="20.25" customHeight="1" x14ac:dyDescent="0.4">
      <c r="B24" s="280"/>
      <c r="C24" s="283"/>
      <c r="D24" s="284"/>
      <c r="E24" s="162"/>
      <c r="F24" s="163">
        <f>C23</f>
        <v>0</v>
      </c>
      <c r="G24" s="162"/>
      <c r="H24" s="163">
        <f>I23</f>
        <v>0</v>
      </c>
      <c r="I24" s="287"/>
      <c r="J24" s="288"/>
      <c r="K24" s="291"/>
      <c r="L24" s="292"/>
      <c r="M24" s="292"/>
      <c r="N24" s="284"/>
      <c r="O24" s="263"/>
      <c r="P24" s="264"/>
      <c r="Q24" s="264"/>
      <c r="R24" s="264"/>
      <c r="S24" s="265"/>
      <c r="T24" s="111" t="s">
        <v>206</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6">
        <f>IF($BE$3="４週",SUM(W24:AX24),IF($BE$3="暦月",SUM(W24:BA24),""))</f>
        <v>0</v>
      </c>
      <c r="BC24" s="277"/>
      <c r="BD24" s="278">
        <f>IF($BE$3="４週",BB24/4,IF($BE$3="暦月",(BB24/($BE$8/7)),""))</f>
        <v>0</v>
      </c>
      <c r="BE24" s="277"/>
      <c r="BF24" s="273"/>
      <c r="BG24" s="274"/>
      <c r="BH24" s="274"/>
      <c r="BI24" s="274"/>
      <c r="BJ24" s="275"/>
    </row>
    <row r="25" spans="2:62" ht="20.25" customHeight="1" x14ac:dyDescent="0.4">
      <c r="B25" s="279">
        <f>B23+1</f>
        <v>5</v>
      </c>
      <c r="C25" s="281"/>
      <c r="D25" s="282"/>
      <c r="E25" s="162"/>
      <c r="F25" s="163"/>
      <c r="G25" s="162"/>
      <c r="H25" s="163"/>
      <c r="I25" s="285"/>
      <c r="J25" s="286"/>
      <c r="K25" s="289"/>
      <c r="L25" s="290"/>
      <c r="M25" s="290"/>
      <c r="N25" s="282"/>
      <c r="O25" s="263"/>
      <c r="P25" s="264"/>
      <c r="Q25" s="264"/>
      <c r="R25" s="264"/>
      <c r="S25" s="265"/>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6"/>
      <c r="BC25" s="267"/>
      <c r="BD25" s="268"/>
      <c r="BE25" s="269"/>
      <c r="BF25" s="270"/>
      <c r="BG25" s="271"/>
      <c r="BH25" s="271"/>
      <c r="BI25" s="271"/>
      <c r="BJ25" s="272"/>
    </row>
    <row r="26" spans="2:62" ht="20.25" customHeight="1" x14ac:dyDescent="0.4">
      <c r="B26" s="280"/>
      <c r="C26" s="283"/>
      <c r="D26" s="284"/>
      <c r="E26" s="162"/>
      <c r="F26" s="163">
        <f>C25</f>
        <v>0</v>
      </c>
      <c r="G26" s="162"/>
      <c r="H26" s="163">
        <f>I25</f>
        <v>0</v>
      </c>
      <c r="I26" s="287"/>
      <c r="J26" s="288"/>
      <c r="K26" s="291"/>
      <c r="L26" s="292"/>
      <c r="M26" s="292"/>
      <c r="N26" s="284"/>
      <c r="O26" s="263"/>
      <c r="P26" s="264"/>
      <c r="Q26" s="264"/>
      <c r="R26" s="264"/>
      <c r="S26" s="265"/>
      <c r="T26" s="185" t="s">
        <v>206</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6">
        <f>IF($BE$3="４週",SUM(W26:AX26),IF($BE$3="暦月",SUM(W26:BA26),""))</f>
        <v>0</v>
      </c>
      <c r="BC26" s="277"/>
      <c r="BD26" s="278">
        <f>IF($BE$3="４週",BB26/4,IF($BE$3="暦月",(BB26/($BE$8/7)),""))</f>
        <v>0</v>
      </c>
      <c r="BE26" s="277"/>
      <c r="BF26" s="273"/>
      <c r="BG26" s="274"/>
      <c r="BH26" s="274"/>
      <c r="BI26" s="274"/>
      <c r="BJ26" s="275"/>
    </row>
    <row r="27" spans="2:62" ht="20.25" customHeight="1" x14ac:dyDescent="0.4">
      <c r="B27" s="279">
        <f>B25+1</f>
        <v>6</v>
      </c>
      <c r="C27" s="281"/>
      <c r="D27" s="282"/>
      <c r="E27" s="162"/>
      <c r="F27" s="163"/>
      <c r="G27" s="162"/>
      <c r="H27" s="163"/>
      <c r="I27" s="285"/>
      <c r="J27" s="286"/>
      <c r="K27" s="289"/>
      <c r="L27" s="290"/>
      <c r="M27" s="290"/>
      <c r="N27" s="282"/>
      <c r="O27" s="263"/>
      <c r="P27" s="264"/>
      <c r="Q27" s="264"/>
      <c r="R27" s="264"/>
      <c r="S27" s="265"/>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6"/>
      <c r="BC27" s="267"/>
      <c r="BD27" s="268"/>
      <c r="BE27" s="269"/>
      <c r="BF27" s="270"/>
      <c r="BG27" s="271"/>
      <c r="BH27" s="271"/>
      <c r="BI27" s="271"/>
      <c r="BJ27" s="272"/>
    </row>
    <row r="28" spans="2:62" ht="20.25" customHeight="1" x14ac:dyDescent="0.4">
      <c r="B28" s="280"/>
      <c r="C28" s="283"/>
      <c r="D28" s="284"/>
      <c r="E28" s="162"/>
      <c r="F28" s="163">
        <f>C27</f>
        <v>0</v>
      </c>
      <c r="G28" s="162"/>
      <c r="H28" s="163">
        <f>I27</f>
        <v>0</v>
      </c>
      <c r="I28" s="287"/>
      <c r="J28" s="288"/>
      <c r="K28" s="291"/>
      <c r="L28" s="292"/>
      <c r="M28" s="292"/>
      <c r="N28" s="284"/>
      <c r="O28" s="263"/>
      <c r="P28" s="264"/>
      <c r="Q28" s="264"/>
      <c r="R28" s="264"/>
      <c r="S28" s="265"/>
      <c r="T28" s="111" t="s">
        <v>206</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6">
        <f>IF($BE$3="４週",SUM(W28:AX28),IF($BE$3="暦月",SUM(W28:BA28),""))</f>
        <v>0</v>
      </c>
      <c r="BC28" s="277"/>
      <c r="BD28" s="278">
        <f>IF($BE$3="４週",BB28/4,IF($BE$3="暦月",(BB28/($BE$8/7)),""))</f>
        <v>0</v>
      </c>
      <c r="BE28" s="277"/>
      <c r="BF28" s="273"/>
      <c r="BG28" s="274"/>
      <c r="BH28" s="274"/>
      <c r="BI28" s="274"/>
      <c r="BJ28" s="275"/>
    </row>
    <row r="29" spans="2:62" ht="20.25" customHeight="1" x14ac:dyDescent="0.4">
      <c r="B29" s="279">
        <f>B27+1</f>
        <v>7</v>
      </c>
      <c r="C29" s="281"/>
      <c r="D29" s="282"/>
      <c r="E29" s="162"/>
      <c r="F29" s="163"/>
      <c r="G29" s="162"/>
      <c r="H29" s="163"/>
      <c r="I29" s="285"/>
      <c r="J29" s="286"/>
      <c r="K29" s="289"/>
      <c r="L29" s="290"/>
      <c r="M29" s="290"/>
      <c r="N29" s="282"/>
      <c r="O29" s="263"/>
      <c r="P29" s="264"/>
      <c r="Q29" s="264"/>
      <c r="R29" s="264"/>
      <c r="S29" s="265"/>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6"/>
      <c r="BC29" s="267"/>
      <c r="BD29" s="268"/>
      <c r="BE29" s="269"/>
      <c r="BF29" s="270"/>
      <c r="BG29" s="271"/>
      <c r="BH29" s="271"/>
      <c r="BI29" s="271"/>
      <c r="BJ29" s="272"/>
    </row>
    <row r="30" spans="2:62" ht="20.25" customHeight="1" x14ac:dyDescent="0.4">
      <c r="B30" s="280"/>
      <c r="C30" s="283"/>
      <c r="D30" s="284"/>
      <c r="E30" s="162"/>
      <c r="F30" s="163">
        <f>C29</f>
        <v>0</v>
      </c>
      <c r="G30" s="162"/>
      <c r="H30" s="163">
        <f>I29</f>
        <v>0</v>
      </c>
      <c r="I30" s="287"/>
      <c r="J30" s="288"/>
      <c r="K30" s="291"/>
      <c r="L30" s="292"/>
      <c r="M30" s="292"/>
      <c r="N30" s="284"/>
      <c r="O30" s="263"/>
      <c r="P30" s="264"/>
      <c r="Q30" s="264"/>
      <c r="R30" s="264"/>
      <c r="S30" s="265"/>
      <c r="T30" s="111" t="s">
        <v>206</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6">
        <f>IF($BE$3="４週",SUM(W30:AX30),IF($BE$3="暦月",SUM(W30:BA30),""))</f>
        <v>0</v>
      </c>
      <c r="BC30" s="277"/>
      <c r="BD30" s="278">
        <f>IF($BE$3="４週",BB30/4,IF($BE$3="暦月",(BB30/($BE$8/7)),""))</f>
        <v>0</v>
      </c>
      <c r="BE30" s="277"/>
      <c r="BF30" s="273"/>
      <c r="BG30" s="274"/>
      <c r="BH30" s="274"/>
      <c r="BI30" s="274"/>
      <c r="BJ30" s="275"/>
    </row>
    <row r="31" spans="2:62" ht="20.25" customHeight="1" x14ac:dyDescent="0.4">
      <c r="B31" s="279">
        <f>B29+1</f>
        <v>8</v>
      </c>
      <c r="C31" s="281"/>
      <c r="D31" s="282"/>
      <c r="E31" s="162"/>
      <c r="F31" s="163"/>
      <c r="G31" s="162"/>
      <c r="H31" s="163"/>
      <c r="I31" s="285"/>
      <c r="J31" s="286"/>
      <c r="K31" s="289"/>
      <c r="L31" s="290"/>
      <c r="M31" s="290"/>
      <c r="N31" s="282"/>
      <c r="O31" s="263"/>
      <c r="P31" s="264"/>
      <c r="Q31" s="264"/>
      <c r="R31" s="264"/>
      <c r="S31" s="265"/>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6"/>
      <c r="BC31" s="267"/>
      <c r="BD31" s="268"/>
      <c r="BE31" s="269"/>
      <c r="BF31" s="270"/>
      <c r="BG31" s="271"/>
      <c r="BH31" s="271"/>
      <c r="BI31" s="271"/>
      <c r="BJ31" s="272"/>
    </row>
    <row r="32" spans="2:62" ht="20.25" customHeight="1" x14ac:dyDescent="0.4">
      <c r="B32" s="280"/>
      <c r="C32" s="283"/>
      <c r="D32" s="284"/>
      <c r="E32" s="162"/>
      <c r="F32" s="163">
        <f>C31</f>
        <v>0</v>
      </c>
      <c r="G32" s="162"/>
      <c r="H32" s="163">
        <f>I31</f>
        <v>0</v>
      </c>
      <c r="I32" s="287"/>
      <c r="J32" s="288"/>
      <c r="K32" s="291"/>
      <c r="L32" s="292"/>
      <c r="M32" s="292"/>
      <c r="N32" s="284"/>
      <c r="O32" s="263"/>
      <c r="P32" s="264"/>
      <c r="Q32" s="264"/>
      <c r="R32" s="264"/>
      <c r="S32" s="265"/>
      <c r="T32" s="111" t="s">
        <v>206</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6">
        <f>IF($BE$3="４週",SUM(W32:AX32),IF($BE$3="暦月",SUM(W32:BA32),""))</f>
        <v>0</v>
      </c>
      <c r="BC32" s="277"/>
      <c r="BD32" s="278">
        <f>IF($BE$3="４週",BB32/4,IF($BE$3="暦月",(BB32/($BE$8/7)),""))</f>
        <v>0</v>
      </c>
      <c r="BE32" s="277"/>
      <c r="BF32" s="273"/>
      <c r="BG32" s="274"/>
      <c r="BH32" s="274"/>
      <c r="BI32" s="274"/>
      <c r="BJ32" s="275"/>
    </row>
    <row r="33" spans="2:62" ht="20.25" customHeight="1" x14ac:dyDescent="0.4">
      <c r="B33" s="279">
        <f>B31+1</f>
        <v>9</v>
      </c>
      <c r="C33" s="281"/>
      <c r="D33" s="282"/>
      <c r="E33" s="162"/>
      <c r="F33" s="163"/>
      <c r="G33" s="162"/>
      <c r="H33" s="163"/>
      <c r="I33" s="285"/>
      <c r="J33" s="286"/>
      <c r="K33" s="289"/>
      <c r="L33" s="290"/>
      <c r="M33" s="290"/>
      <c r="N33" s="282"/>
      <c r="O33" s="263"/>
      <c r="P33" s="264"/>
      <c r="Q33" s="264"/>
      <c r="R33" s="264"/>
      <c r="S33" s="265"/>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6"/>
      <c r="BC33" s="267"/>
      <c r="BD33" s="268"/>
      <c r="BE33" s="269"/>
      <c r="BF33" s="270"/>
      <c r="BG33" s="271"/>
      <c r="BH33" s="271"/>
      <c r="BI33" s="271"/>
      <c r="BJ33" s="272"/>
    </row>
    <row r="34" spans="2:62" ht="20.25" customHeight="1" x14ac:dyDescent="0.4">
      <c r="B34" s="280"/>
      <c r="C34" s="283"/>
      <c r="D34" s="284"/>
      <c r="E34" s="162"/>
      <c r="F34" s="163">
        <f>C33</f>
        <v>0</v>
      </c>
      <c r="G34" s="162"/>
      <c r="H34" s="163">
        <f>I33</f>
        <v>0</v>
      </c>
      <c r="I34" s="287"/>
      <c r="J34" s="288"/>
      <c r="K34" s="291"/>
      <c r="L34" s="292"/>
      <c r="M34" s="292"/>
      <c r="N34" s="284"/>
      <c r="O34" s="263"/>
      <c r="P34" s="264"/>
      <c r="Q34" s="264"/>
      <c r="R34" s="264"/>
      <c r="S34" s="265"/>
      <c r="T34" s="185" t="s">
        <v>206</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6">
        <f>IF($BE$3="４週",SUM(W34:AX34),IF($BE$3="暦月",SUM(W34:BA34),""))</f>
        <v>0</v>
      </c>
      <c r="BC34" s="277"/>
      <c r="BD34" s="278">
        <f>IF($BE$3="４週",BB34/4,IF($BE$3="暦月",(BB34/($BE$8/7)),""))</f>
        <v>0</v>
      </c>
      <c r="BE34" s="277"/>
      <c r="BF34" s="273"/>
      <c r="BG34" s="274"/>
      <c r="BH34" s="274"/>
      <c r="BI34" s="274"/>
      <c r="BJ34" s="275"/>
    </row>
    <row r="35" spans="2:62" ht="20.25" customHeight="1" x14ac:dyDescent="0.4">
      <c r="B35" s="279">
        <f>B33+1</f>
        <v>10</v>
      </c>
      <c r="C35" s="281"/>
      <c r="D35" s="282"/>
      <c r="E35" s="162"/>
      <c r="F35" s="163"/>
      <c r="G35" s="162"/>
      <c r="H35" s="163"/>
      <c r="I35" s="285"/>
      <c r="J35" s="286"/>
      <c r="K35" s="289"/>
      <c r="L35" s="290"/>
      <c r="M35" s="290"/>
      <c r="N35" s="282"/>
      <c r="O35" s="263"/>
      <c r="P35" s="264"/>
      <c r="Q35" s="264"/>
      <c r="R35" s="264"/>
      <c r="S35" s="265"/>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6"/>
      <c r="BC35" s="267"/>
      <c r="BD35" s="268"/>
      <c r="BE35" s="269"/>
      <c r="BF35" s="270"/>
      <c r="BG35" s="271"/>
      <c r="BH35" s="271"/>
      <c r="BI35" s="271"/>
      <c r="BJ35" s="272"/>
    </row>
    <row r="36" spans="2:62" ht="20.25" customHeight="1" x14ac:dyDescent="0.4">
      <c r="B36" s="280"/>
      <c r="C36" s="283"/>
      <c r="D36" s="284"/>
      <c r="E36" s="162"/>
      <c r="F36" s="163">
        <f>C35</f>
        <v>0</v>
      </c>
      <c r="G36" s="162"/>
      <c r="H36" s="163">
        <f>I35</f>
        <v>0</v>
      </c>
      <c r="I36" s="287"/>
      <c r="J36" s="288"/>
      <c r="K36" s="291"/>
      <c r="L36" s="292"/>
      <c r="M36" s="292"/>
      <c r="N36" s="284"/>
      <c r="O36" s="263"/>
      <c r="P36" s="264"/>
      <c r="Q36" s="264"/>
      <c r="R36" s="264"/>
      <c r="S36" s="265"/>
      <c r="T36" s="185" t="s">
        <v>206</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6">
        <f>IF($BE$3="４週",SUM(W36:AX36),IF($BE$3="暦月",SUM(W36:BA36),""))</f>
        <v>0</v>
      </c>
      <c r="BC36" s="277"/>
      <c r="BD36" s="278">
        <f>IF($BE$3="４週",BB36/4,IF($BE$3="暦月",(BB36/($BE$8/7)),""))</f>
        <v>0</v>
      </c>
      <c r="BE36" s="277"/>
      <c r="BF36" s="273"/>
      <c r="BG36" s="274"/>
      <c r="BH36" s="274"/>
      <c r="BI36" s="274"/>
      <c r="BJ36" s="275"/>
    </row>
    <row r="37" spans="2:62" ht="20.25" customHeight="1" x14ac:dyDescent="0.4">
      <c r="B37" s="279">
        <f>B35+1</f>
        <v>11</v>
      </c>
      <c r="C37" s="281"/>
      <c r="D37" s="282"/>
      <c r="E37" s="162"/>
      <c r="F37" s="163"/>
      <c r="G37" s="162"/>
      <c r="H37" s="163"/>
      <c r="I37" s="285"/>
      <c r="J37" s="286"/>
      <c r="K37" s="289"/>
      <c r="L37" s="290"/>
      <c r="M37" s="290"/>
      <c r="N37" s="282"/>
      <c r="O37" s="263"/>
      <c r="P37" s="264"/>
      <c r="Q37" s="264"/>
      <c r="R37" s="264"/>
      <c r="S37" s="265"/>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6"/>
      <c r="BC37" s="267"/>
      <c r="BD37" s="268"/>
      <c r="BE37" s="269"/>
      <c r="BF37" s="270"/>
      <c r="BG37" s="271"/>
      <c r="BH37" s="271"/>
      <c r="BI37" s="271"/>
      <c r="BJ37" s="272"/>
    </row>
    <row r="38" spans="2:62" ht="20.25" customHeight="1" x14ac:dyDescent="0.4">
      <c r="B38" s="280"/>
      <c r="C38" s="283"/>
      <c r="D38" s="284"/>
      <c r="E38" s="162"/>
      <c r="F38" s="163">
        <f>C37</f>
        <v>0</v>
      </c>
      <c r="G38" s="162"/>
      <c r="H38" s="163">
        <f>I37</f>
        <v>0</v>
      </c>
      <c r="I38" s="287"/>
      <c r="J38" s="288"/>
      <c r="K38" s="291"/>
      <c r="L38" s="292"/>
      <c r="M38" s="292"/>
      <c r="N38" s="284"/>
      <c r="O38" s="263"/>
      <c r="P38" s="264"/>
      <c r="Q38" s="264"/>
      <c r="R38" s="264"/>
      <c r="S38" s="265"/>
      <c r="T38" s="185" t="s">
        <v>206</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6">
        <f>IF($BE$3="４週",SUM(W38:AX38),IF($BE$3="暦月",SUM(W38:BA38),""))</f>
        <v>0</v>
      </c>
      <c r="BC38" s="277"/>
      <c r="BD38" s="278">
        <f>IF($BE$3="４週",BB38/4,IF($BE$3="暦月",(BB38/($BE$8/7)),""))</f>
        <v>0</v>
      </c>
      <c r="BE38" s="277"/>
      <c r="BF38" s="273"/>
      <c r="BG38" s="274"/>
      <c r="BH38" s="274"/>
      <c r="BI38" s="274"/>
      <c r="BJ38" s="275"/>
    </row>
    <row r="39" spans="2:62" ht="20.25" customHeight="1" x14ac:dyDescent="0.4">
      <c r="B39" s="279">
        <f>B37+1</f>
        <v>12</v>
      </c>
      <c r="C39" s="281"/>
      <c r="D39" s="282"/>
      <c r="E39" s="162"/>
      <c r="F39" s="163"/>
      <c r="G39" s="162"/>
      <c r="H39" s="163"/>
      <c r="I39" s="285"/>
      <c r="J39" s="286"/>
      <c r="K39" s="289"/>
      <c r="L39" s="290"/>
      <c r="M39" s="290"/>
      <c r="N39" s="282"/>
      <c r="O39" s="263"/>
      <c r="P39" s="264"/>
      <c r="Q39" s="264"/>
      <c r="R39" s="264"/>
      <c r="S39" s="265"/>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6"/>
      <c r="BC39" s="267"/>
      <c r="BD39" s="268"/>
      <c r="BE39" s="269"/>
      <c r="BF39" s="270"/>
      <c r="BG39" s="271"/>
      <c r="BH39" s="271"/>
      <c r="BI39" s="271"/>
      <c r="BJ39" s="272"/>
    </row>
    <row r="40" spans="2:62" ht="20.25" customHeight="1" x14ac:dyDescent="0.4">
      <c r="B40" s="280"/>
      <c r="C40" s="283"/>
      <c r="D40" s="284"/>
      <c r="E40" s="162"/>
      <c r="F40" s="163">
        <f>C39</f>
        <v>0</v>
      </c>
      <c r="G40" s="162"/>
      <c r="H40" s="163">
        <f>I39</f>
        <v>0</v>
      </c>
      <c r="I40" s="287"/>
      <c r="J40" s="288"/>
      <c r="K40" s="291"/>
      <c r="L40" s="292"/>
      <c r="M40" s="292"/>
      <c r="N40" s="284"/>
      <c r="O40" s="263"/>
      <c r="P40" s="264"/>
      <c r="Q40" s="264"/>
      <c r="R40" s="264"/>
      <c r="S40" s="265"/>
      <c r="T40" s="185" t="s">
        <v>206</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6">
        <f>IF($BE$3="４週",SUM(W40:AX40),IF($BE$3="暦月",SUM(W40:BA40),""))</f>
        <v>0</v>
      </c>
      <c r="BC40" s="277"/>
      <c r="BD40" s="278">
        <f>IF($BE$3="４週",BB40/4,IF($BE$3="暦月",(BB40/($BE$8/7)),""))</f>
        <v>0</v>
      </c>
      <c r="BE40" s="277"/>
      <c r="BF40" s="273"/>
      <c r="BG40" s="274"/>
      <c r="BH40" s="274"/>
      <c r="BI40" s="274"/>
      <c r="BJ40" s="275"/>
    </row>
    <row r="41" spans="2:62" ht="20.25" customHeight="1" x14ac:dyDescent="0.4">
      <c r="B41" s="279">
        <f>B39+1</f>
        <v>13</v>
      </c>
      <c r="C41" s="281"/>
      <c r="D41" s="282"/>
      <c r="E41" s="162"/>
      <c r="F41" s="163"/>
      <c r="G41" s="162"/>
      <c r="H41" s="163"/>
      <c r="I41" s="285"/>
      <c r="J41" s="286"/>
      <c r="K41" s="289"/>
      <c r="L41" s="290"/>
      <c r="M41" s="290"/>
      <c r="N41" s="282"/>
      <c r="O41" s="263"/>
      <c r="P41" s="264"/>
      <c r="Q41" s="264"/>
      <c r="R41" s="264"/>
      <c r="S41" s="265"/>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6"/>
      <c r="BC41" s="267"/>
      <c r="BD41" s="268"/>
      <c r="BE41" s="269"/>
      <c r="BF41" s="270"/>
      <c r="BG41" s="271"/>
      <c r="BH41" s="271"/>
      <c r="BI41" s="271"/>
      <c r="BJ41" s="272"/>
    </row>
    <row r="42" spans="2:62" ht="20.25" customHeight="1" x14ac:dyDescent="0.4">
      <c r="B42" s="280"/>
      <c r="C42" s="283"/>
      <c r="D42" s="284"/>
      <c r="E42" s="162"/>
      <c r="F42" s="163">
        <f>C41</f>
        <v>0</v>
      </c>
      <c r="G42" s="162"/>
      <c r="H42" s="163">
        <f>I41</f>
        <v>0</v>
      </c>
      <c r="I42" s="287"/>
      <c r="J42" s="288"/>
      <c r="K42" s="291"/>
      <c r="L42" s="292"/>
      <c r="M42" s="292"/>
      <c r="N42" s="284"/>
      <c r="O42" s="263"/>
      <c r="P42" s="264"/>
      <c r="Q42" s="264"/>
      <c r="R42" s="264"/>
      <c r="S42" s="265"/>
      <c r="T42" s="185" t="s">
        <v>206</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6">
        <f>IF($BE$3="４週",SUM(W42:AX42),IF($BE$3="暦月",SUM(W42:BA42),""))</f>
        <v>0</v>
      </c>
      <c r="BC42" s="277"/>
      <c r="BD42" s="278">
        <f>IF($BE$3="４週",BB42/4,IF($BE$3="暦月",(BB42/($BE$8/7)),""))</f>
        <v>0</v>
      </c>
      <c r="BE42" s="277"/>
      <c r="BF42" s="273"/>
      <c r="BG42" s="274"/>
      <c r="BH42" s="274"/>
      <c r="BI42" s="274"/>
      <c r="BJ42" s="275"/>
    </row>
    <row r="43" spans="2:62" ht="20.25" customHeight="1" x14ac:dyDescent="0.4">
      <c r="B43" s="279">
        <f>B41+1</f>
        <v>14</v>
      </c>
      <c r="C43" s="281"/>
      <c r="D43" s="282"/>
      <c r="E43" s="162"/>
      <c r="F43" s="163"/>
      <c r="G43" s="162"/>
      <c r="H43" s="163"/>
      <c r="I43" s="285"/>
      <c r="J43" s="286"/>
      <c r="K43" s="289"/>
      <c r="L43" s="290"/>
      <c r="M43" s="290"/>
      <c r="N43" s="282"/>
      <c r="O43" s="263"/>
      <c r="P43" s="264"/>
      <c r="Q43" s="264"/>
      <c r="R43" s="264"/>
      <c r="S43" s="265"/>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6"/>
      <c r="BC43" s="267"/>
      <c r="BD43" s="268"/>
      <c r="BE43" s="269"/>
      <c r="BF43" s="270"/>
      <c r="BG43" s="271"/>
      <c r="BH43" s="271"/>
      <c r="BI43" s="271"/>
      <c r="BJ43" s="272"/>
    </row>
    <row r="44" spans="2:62" ht="20.25" customHeight="1" x14ac:dyDescent="0.4">
      <c r="B44" s="280"/>
      <c r="C44" s="283"/>
      <c r="D44" s="284"/>
      <c r="E44" s="162"/>
      <c r="F44" s="163">
        <f>C43</f>
        <v>0</v>
      </c>
      <c r="G44" s="162"/>
      <c r="H44" s="163">
        <f>I43</f>
        <v>0</v>
      </c>
      <c r="I44" s="287"/>
      <c r="J44" s="288"/>
      <c r="K44" s="291"/>
      <c r="L44" s="292"/>
      <c r="M44" s="292"/>
      <c r="N44" s="284"/>
      <c r="O44" s="263"/>
      <c r="P44" s="264"/>
      <c r="Q44" s="264"/>
      <c r="R44" s="264"/>
      <c r="S44" s="265"/>
      <c r="T44" s="185" t="s">
        <v>206</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6">
        <f>IF($BE$3="４週",SUM(W44:AX44),IF($BE$3="暦月",SUM(W44:BA44),""))</f>
        <v>0</v>
      </c>
      <c r="BC44" s="277"/>
      <c r="BD44" s="278">
        <f>IF($BE$3="４週",BB44/4,IF($BE$3="暦月",(BB44/($BE$8/7)),""))</f>
        <v>0</v>
      </c>
      <c r="BE44" s="277"/>
      <c r="BF44" s="273"/>
      <c r="BG44" s="274"/>
      <c r="BH44" s="274"/>
      <c r="BI44" s="274"/>
      <c r="BJ44" s="275"/>
    </row>
    <row r="45" spans="2:62" ht="20.25" customHeight="1" x14ac:dyDescent="0.4">
      <c r="B45" s="279">
        <f>B43+1</f>
        <v>15</v>
      </c>
      <c r="C45" s="281"/>
      <c r="D45" s="282"/>
      <c r="E45" s="162"/>
      <c r="F45" s="163"/>
      <c r="G45" s="162"/>
      <c r="H45" s="163"/>
      <c r="I45" s="285"/>
      <c r="J45" s="286"/>
      <c r="K45" s="289"/>
      <c r="L45" s="290"/>
      <c r="M45" s="290"/>
      <c r="N45" s="282"/>
      <c r="O45" s="263"/>
      <c r="P45" s="264"/>
      <c r="Q45" s="264"/>
      <c r="R45" s="264"/>
      <c r="S45" s="265"/>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6"/>
      <c r="BC45" s="267"/>
      <c r="BD45" s="268"/>
      <c r="BE45" s="269"/>
      <c r="BF45" s="270"/>
      <c r="BG45" s="271"/>
      <c r="BH45" s="271"/>
      <c r="BI45" s="271"/>
      <c r="BJ45" s="272"/>
    </row>
    <row r="46" spans="2:62" ht="20.25" customHeight="1" x14ac:dyDescent="0.4">
      <c r="B46" s="280"/>
      <c r="C46" s="283"/>
      <c r="D46" s="284"/>
      <c r="E46" s="162"/>
      <c r="F46" s="163">
        <f>C45</f>
        <v>0</v>
      </c>
      <c r="G46" s="162"/>
      <c r="H46" s="163">
        <f>I45</f>
        <v>0</v>
      </c>
      <c r="I46" s="287"/>
      <c r="J46" s="288"/>
      <c r="K46" s="291"/>
      <c r="L46" s="292"/>
      <c r="M46" s="292"/>
      <c r="N46" s="284"/>
      <c r="O46" s="263"/>
      <c r="P46" s="264"/>
      <c r="Q46" s="264"/>
      <c r="R46" s="264"/>
      <c r="S46" s="265"/>
      <c r="T46" s="185" t="s">
        <v>206</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6">
        <f>IF($BE$3="４週",SUM(W46:AX46),IF($BE$3="暦月",SUM(W46:BA46),""))</f>
        <v>0</v>
      </c>
      <c r="BC46" s="277"/>
      <c r="BD46" s="278">
        <f>IF($BE$3="４週",BB46/4,IF($BE$3="暦月",(BB46/($BE$8/7)),""))</f>
        <v>0</v>
      </c>
      <c r="BE46" s="277"/>
      <c r="BF46" s="273"/>
      <c r="BG46" s="274"/>
      <c r="BH46" s="274"/>
      <c r="BI46" s="274"/>
      <c r="BJ46" s="275"/>
    </row>
    <row r="47" spans="2:62" ht="20.25" customHeight="1" x14ac:dyDescent="0.4">
      <c r="B47" s="279">
        <f>B45+1</f>
        <v>16</v>
      </c>
      <c r="C47" s="281"/>
      <c r="D47" s="282"/>
      <c r="E47" s="162"/>
      <c r="F47" s="163"/>
      <c r="G47" s="162"/>
      <c r="H47" s="163"/>
      <c r="I47" s="285"/>
      <c r="J47" s="286"/>
      <c r="K47" s="289"/>
      <c r="L47" s="290"/>
      <c r="M47" s="290"/>
      <c r="N47" s="282"/>
      <c r="O47" s="263"/>
      <c r="P47" s="264"/>
      <c r="Q47" s="264"/>
      <c r="R47" s="264"/>
      <c r="S47" s="265"/>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6"/>
      <c r="BC47" s="267"/>
      <c r="BD47" s="268"/>
      <c r="BE47" s="269"/>
      <c r="BF47" s="270"/>
      <c r="BG47" s="271"/>
      <c r="BH47" s="271"/>
      <c r="BI47" s="271"/>
      <c r="BJ47" s="272"/>
    </row>
    <row r="48" spans="2:62" ht="20.25" customHeight="1" x14ac:dyDescent="0.4">
      <c r="B48" s="280"/>
      <c r="C48" s="283"/>
      <c r="D48" s="284"/>
      <c r="E48" s="162"/>
      <c r="F48" s="163">
        <f>C47</f>
        <v>0</v>
      </c>
      <c r="G48" s="162"/>
      <c r="H48" s="163">
        <f>I47</f>
        <v>0</v>
      </c>
      <c r="I48" s="287"/>
      <c r="J48" s="288"/>
      <c r="K48" s="291"/>
      <c r="L48" s="292"/>
      <c r="M48" s="292"/>
      <c r="N48" s="284"/>
      <c r="O48" s="263"/>
      <c r="P48" s="264"/>
      <c r="Q48" s="264"/>
      <c r="R48" s="264"/>
      <c r="S48" s="265"/>
      <c r="T48" s="185" t="s">
        <v>206</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6">
        <f>IF($BE$3="４週",SUM(W48:AX48),IF($BE$3="暦月",SUM(W48:BA48),""))</f>
        <v>0</v>
      </c>
      <c r="BC48" s="277"/>
      <c r="BD48" s="278">
        <f>IF($BE$3="４週",BB48/4,IF($BE$3="暦月",(BB48/($BE$8/7)),""))</f>
        <v>0</v>
      </c>
      <c r="BE48" s="277"/>
      <c r="BF48" s="273"/>
      <c r="BG48" s="274"/>
      <c r="BH48" s="274"/>
      <c r="BI48" s="274"/>
      <c r="BJ48" s="275"/>
    </row>
    <row r="49" spans="2:62" ht="20.25" customHeight="1" x14ac:dyDescent="0.4">
      <c r="B49" s="279">
        <f>B47+1</f>
        <v>17</v>
      </c>
      <c r="C49" s="281"/>
      <c r="D49" s="282"/>
      <c r="E49" s="162"/>
      <c r="F49" s="163"/>
      <c r="G49" s="162"/>
      <c r="H49" s="163"/>
      <c r="I49" s="285"/>
      <c r="J49" s="286"/>
      <c r="K49" s="289"/>
      <c r="L49" s="290"/>
      <c r="M49" s="290"/>
      <c r="N49" s="282"/>
      <c r="O49" s="263"/>
      <c r="P49" s="264"/>
      <c r="Q49" s="264"/>
      <c r="R49" s="264"/>
      <c r="S49" s="265"/>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6"/>
      <c r="BC49" s="267"/>
      <c r="BD49" s="268"/>
      <c r="BE49" s="269"/>
      <c r="BF49" s="270"/>
      <c r="BG49" s="271"/>
      <c r="BH49" s="271"/>
      <c r="BI49" s="271"/>
      <c r="BJ49" s="272"/>
    </row>
    <row r="50" spans="2:62" ht="20.25" customHeight="1" x14ac:dyDescent="0.4">
      <c r="B50" s="280"/>
      <c r="C50" s="283"/>
      <c r="D50" s="284"/>
      <c r="E50" s="162"/>
      <c r="F50" s="163">
        <f>C49</f>
        <v>0</v>
      </c>
      <c r="G50" s="162"/>
      <c r="H50" s="163">
        <f>I49</f>
        <v>0</v>
      </c>
      <c r="I50" s="287"/>
      <c r="J50" s="288"/>
      <c r="K50" s="291"/>
      <c r="L50" s="292"/>
      <c r="M50" s="292"/>
      <c r="N50" s="284"/>
      <c r="O50" s="263"/>
      <c r="P50" s="264"/>
      <c r="Q50" s="264"/>
      <c r="R50" s="264"/>
      <c r="S50" s="265"/>
      <c r="T50" s="185" t="s">
        <v>206</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6">
        <f>IF($BE$3="４週",SUM(W50:AX50),IF($BE$3="暦月",SUM(W50:BA50),""))</f>
        <v>0</v>
      </c>
      <c r="BC50" s="277"/>
      <c r="BD50" s="278">
        <f>IF($BE$3="４週",BB50/4,IF($BE$3="暦月",(BB50/($BE$8/7)),""))</f>
        <v>0</v>
      </c>
      <c r="BE50" s="277"/>
      <c r="BF50" s="273"/>
      <c r="BG50" s="274"/>
      <c r="BH50" s="274"/>
      <c r="BI50" s="274"/>
      <c r="BJ50" s="275"/>
    </row>
    <row r="51" spans="2:62" ht="20.25" customHeight="1" x14ac:dyDescent="0.4">
      <c r="B51" s="279">
        <f>B49+1</f>
        <v>18</v>
      </c>
      <c r="C51" s="281"/>
      <c r="D51" s="282"/>
      <c r="E51" s="162"/>
      <c r="F51" s="163"/>
      <c r="G51" s="162"/>
      <c r="H51" s="163"/>
      <c r="I51" s="285"/>
      <c r="J51" s="286"/>
      <c r="K51" s="289"/>
      <c r="L51" s="290"/>
      <c r="M51" s="290"/>
      <c r="N51" s="282"/>
      <c r="O51" s="263"/>
      <c r="P51" s="264"/>
      <c r="Q51" s="264"/>
      <c r="R51" s="264"/>
      <c r="S51" s="265"/>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6"/>
      <c r="BC51" s="267"/>
      <c r="BD51" s="268"/>
      <c r="BE51" s="269"/>
      <c r="BF51" s="270"/>
      <c r="BG51" s="271"/>
      <c r="BH51" s="271"/>
      <c r="BI51" s="271"/>
      <c r="BJ51" s="272"/>
    </row>
    <row r="52" spans="2:62" ht="20.25" customHeight="1" x14ac:dyDescent="0.4">
      <c r="B52" s="280"/>
      <c r="C52" s="283"/>
      <c r="D52" s="284"/>
      <c r="E52" s="162"/>
      <c r="F52" s="163">
        <f>C51</f>
        <v>0</v>
      </c>
      <c r="G52" s="162"/>
      <c r="H52" s="163">
        <f>I51</f>
        <v>0</v>
      </c>
      <c r="I52" s="287"/>
      <c r="J52" s="288"/>
      <c r="K52" s="291"/>
      <c r="L52" s="292"/>
      <c r="M52" s="292"/>
      <c r="N52" s="284"/>
      <c r="O52" s="263"/>
      <c r="P52" s="264"/>
      <c r="Q52" s="264"/>
      <c r="R52" s="264"/>
      <c r="S52" s="265"/>
      <c r="T52" s="185" t="s">
        <v>206</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6">
        <f>IF($BE$3="４週",SUM(W52:AX52),IF($BE$3="暦月",SUM(W52:BA52),""))</f>
        <v>0</v>
      </c>
      <c r="BC52" s="277"/>
      <c r="BD52" s="278">
        <f>IF($BE$3="４週",BB52/4,IF($BE$3="暦月",(BB52/($BE$8/7)),""))</f>
        <v>0</v>
      </c>
      <c r="BE52" s="277"/>
      <c r="BF52" s="273"/>
      <c r="BG52" s="274"/>
      <c r="BH52" s="274"/>
      <c r="BI52" s="274"/>
      <c r="BJ52" s="275"/>
    </row>
    <row r="53" spans="2:62" ht="20.25" customHeight="1" x14ac:dyDescent="0.4">
      <c r="B53" s="279">
        <f>B51+1</f>
        <v>19</v>
      </c>
      <c r="C53" s="281"/>
      <c r="D53" s="282"/>
      <c r="E53" s="164"/>
      <c r="F53" s="165"/>
      <c r="G53" s="164"/>
      <c r="H53" s="165"/>
      <c r="I53" s="285"/>
      <c r="J53" s="286"/>
      <c r="K53" s="289"/>
      <c r="L53" s="290"/>
      <c r="M53" s="290"/>
      <c r="N53" s="282"/>
      <c r="O53" s="263"/>
      <c r="P53" s="264"/>
      <c r="Q53" s="264"/>
      <c r="R53" s="264"/>
      <c r="S53" s="265"/>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6"/>
      <c r="BC53" s="267"/>
      <c r="BD53" s="268"/>
      <c r="BE53" s="269"/>
      <c r="BF53" s="270"/>
      <c r="BG53" s="271"/>
      <c r="BH53" s="271"/>
      <c r="BI53" s="271"/>
      <c r="BJ53" s="272"/>
    </row>
    <row r="54" spans="2:62" ht="20.25" customHeight="1" x14ac:dyDescent="0.4">
      <c r="B54" s="280"/>
      <c r="C54" s="283"/>
      <c r="D54" s="284"/>
      <c r="E54" s="162"/>
      <c r="F54" s="163">
        <f>C53</f>
        <v>0</v>
      </c>
      <c r="G54" s="162"/>
      <c r="H54" s="163">
        <f>I53</f>
        <v>0</v>
      </c>
      <c r="I54" s="287"/>
      <c r="J54" s="288"/>
      <c r="K54" s="291"/>
      <c r="L54" s="292"/>
      <c r="M54" s="292"/>
      <c r="N54" s="284"/>
      <c r="O54" s="263"/>
      <c r="P54" s="264"/>
      <c r="Q54" s="264"/>
      <c r="R54" s="264"/>
      <c r="S54" s="265"/>
      <c r="T54" s="185" t="s">
        <v>206</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6">
        <f>IF($BE$3="４週",SUM(W54:AX54),IF($BE$3="暦月",SUM(W54:BA54),""))</f>
        <v>0</v>
      </c>
      <c r="BC54" s="277"/>
      <c r="BD54" s="278">
        <f>IF($BE$3="４週",BB54/4,IF($BE$3="暦月",(BB54/($BE$8/7)),""))</f>
        <v>0</v>
      </c>
      <c r="BE54" s="277"/>
      <c r="BF54" s="273"/>
      <c r="BG54" s="274"/>
      <c r="BH54" s="274"/>
      <c r="BI54" s="274"/>
      <c r="BJ54" s="275"/>
    </row>
    <row r="55" spans="2:62" ht="20.25" customHeight="1" x14ac:dyDescent="0.4">
      <c r="B55" s="279">
        <f>B53+1</f>
        <v>20</v>
      </c>
      <c r="C55" s="281"/>
      <c r="D55" s="282"/>
      <c r="E55" s="164"/>
      <c r="F55" s="165"/>
      <c r="G55" s="164"/>
      <c r="H55" s="165"/>
      <c r="I55" s="285"/>
      <c r="J55" s="286"/>
      <c r="K55" s="289"/>
      <c r="L55" s="290"/>
      <c r="M55" s="290"/>
      <c r="N55" s="282"/>
      <c r="O55" s="263"/>
      <c r="P55" s="264"/>
      <c r="Q55" s="264"/>
      <c r="R55" s="264"/>
      <c r="S55" s="265"/>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6"/>
      <c r="BC55" s="267"/>
      <c r="BD55" s="268"/>
      <c r="BE55" s="269"/>
      <c r="BF55" s="270"/>
      <c r="BG55" s="271"/>
      <c r="BH55" s="271"/>
      <c r="BI55" s="271"/>
      <c r="BJ55" s="272"/>
    </row>
    <row r="56" spans="2:62" ht="20.25" customHeight="1" x14ac:dyDescent="0.4">
      <c r="B56" s="280"/>
      <c r="C56" s="283"/>
      <c r="D56" s="284"/>
      <c r="E56" s="162"/>
      <c r="F56" s="163">
        <f>C55</f>
        <v>0</v>
      </c>
      <c r="G56" s="162"/>
      <c r="H56" s="163">
        <f>I55</f>
        <v>0</v>
      </c>
      <c r="I56" s="287"/>
      <c r="J56" s="288"/>
      <c r="K56" s="291"/>
      <c r="L56" s="292"/>
      <c r="M56" s="292"/>
      <c r="N56" s="284"/>
      <c r="O56" s="263"/>
      <c r="P56" s="264"/>
      <c r="Q56" s="264"/>
      <c r="R56" s="264"/>
      <c r="S56" s="265"/>
      <c r="T56" s="185" t="s">
        <v>206</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6">
        <f>IF($BE$3="４週",SUM(W56:AX56),IF($BE$3="暦月",SUM(W56:BA56),""))</f>
        <v>0</v>
      </c>
      <c r="BC56" s="277"/>
      <c r="BD56" s="278">
        <f>IF($BE$3="４週",BB56/4,IF($BE$3="暦月",(BB56/($BE$8/7)),""))</f>
        <v>0</v>
      </c>
      <c r="BE56" s="277"/>
      <c r="BF56" s="273"/>
      <c r="BG56" s="274"/>
      <c r="BH56" s="274"/>
      <c r="BI56" s="274"/>
      <c r="BJ56" s="275"/>
    </row>
    <row r="57" spans="2:62" ht="20.25" customHeight="1" x14ac:dyDescent="0.4">
      <c r="B57" s="279">
        <f>B55+1</f>
        <v>21</v>
      </c>
      <c r="C57" s="281"/>
      <c r="D57" s="282"/>
      <c r="E57" s="162"/>
      <c r="F57" s="163"/>
      <c r="G57" s="162"/>
      <c r="H57" s="163"/>
      <c r="I57" s="285"/>
      <c r="J57" s="286"/>
      <c r="K57" s="289"/>
      <c r="L57" s="290"/>
      <c r="M57" s="290"/>
      <c r="N57" s="282"/>
      <c r="O57" s="309"/>
      <c r="P57" s="310"/>
      <c r="Q57" s="310"/>
      <c r="R57" s="310"/>
      <c r="S57" s="311"/>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6"/>
      <c r="BC57" s="267"/>
      <c r="BD57" s="268"/>
      <c r="BE57" s="269"/>
      <c r="BF57" s="270"/>
      <c r="BG57" s="271"/>
      <c r="BH57" s="271"/>
      <c r="BI57" s="271"/>
      <c r="BJ57" s="272"/>
    </row>
    <row r="58" spans="2:62" ht="20.25" customHeight="1" x14ac:dyDescent="0.4">
      <c r="B58" s="280"/>
      <c r="C58" s="321"/>
      <c r="D58" s="322"/>
      <c r="E58" s="162"/>
      <c r="F58" s="163">
        <f>C57</f>
        <v>0</v>
      </c>
      <c r="G58" s="162"/>
      <c r="H58" s="163">
        <f>I57</f>
        <v>0</v>
      </c>
      <c r="I58" s="323"/>
      <c r="J58" s="324"/>
      <c r="K58" s="325"/>
      <c r="L58" s="326"/>
      <c r="M58" s="326"/>
      <c r="N58" s="322"/>
      <c r="O58" s="312"/>
      <c r="P58" s="313"/>
      <c r="Q58" s="313"/>
      <c r="R58" s="313"/>
      <c r="S58" s="314"/>
      <c r="T58" s="185" t="s">
        <v>206</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318">
        <f>IF($BE$3="４週",SUM(W58:AX58),IF($BE$3="暦月",SUM(W58:BA58),""))</f>
        <v>0</v>
      </c>
      <c r="BC58" s="319"/>
      <c r="BD58" s="320">
        <f>IF($BE$3="４週",BB58/4,IF($BE$3="暦月",(BB58/($BE$8/7)),""))</f>
        <v>0</v>
      </c>
      <c r="BE58" s="319"/>
      <c r="BF58" s="315"/>
      <c r="BG58" s="316"/>
      <c r="BH58" s="316"/>
      <c r="BI58" s="316"/>
      <c r="BJ58" s="317"/>
    </row>
    <row r="59" spans="2:62" ht="20.25" customHeight="1" x14ac:dyDescent="0.4">
      <c r="B59" s="279">
        <f>B57+1</f>
        <v>22</v>
      </c>
      <c r="C59" s="281"/>
      <c r="D59" s="282"/>
      <c r="E59" s="162"/>
      <c r="F59" s="163"/>
      <c r="G59" s="162"/>
      <c r="H59" s="163"/>
      <c r="I59" s="285"/>
      <c r="J59" s="286"/>
      <c r="K59" s="289"/>
      <c r="L59" s="290"/>
      <c r="M59" s="290"/>
      <c r="N59" s="282"/>
      <c r="O59" s="309"/>
      <c r="P59" s="310"/>
      <c r="Q59" s="310"/>
      <c r="R59" s="310"/>
      <c r="S59" s="311"/>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6"/>
      <c r="BC59" s="267"/>
      <c r="BD59" s="268"/>
      <c r="BE59" s="269"/>
      <c r="BF59" s="270"/>
      <c r="BG59" s="271"/>
      <c r="BH59" s="271"/>
      <c r="BI59" s="271"/>
      <c r="BJ59" s="272"/>
    </row>
    <row r="60" spans="2:62" ht="20.25" customHeight="1" x14ac:dyDescent="0.4">
      <c r="B60" s="280"/>
      <c r="C60" s="321"/>
      <c r="D60" s="322"/>
      <c r="E60" s="162"/>
      <c r="F60" s="163">
        <f>C59</f>
        <v>0</v>
      </c>
      <c r="G60" s="162"/>
      <c r="H60" s="163">
        <f>I59</f>
        <v>0</v>
      </c>
      <c r="I60" s="323"/>
      <c r="J60" s="324"/>
      <c r="K60" s="325"/>
      <c r="L60" s="326"/>
      <c r="M60" s="326"/>
      <c r="N60" s="322"/>
      <c r="O60" s="312"/>
      <c r="P60" s="313"/>
      <c r="Q60" s="313"/>
      <c r="R60" s="313"/>
      <c r="S60" s="314"/>
      <c r="T60" s="185" t="s">
        <v>206</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318">
        <f>IF($BE$3="４週",SUM(W60:AX60),IF($BE$3="暦月",SUM(W60:BA60),""))</f>
        <v>0</v>
      </c>
      <c r="BC60" s="319"/>
      <c r="BD60" s="320">
        <f>IF($BE$3="４週",BB60/4,IF($BE$3="暦月",(BB60/($BE$8/7)),""))</f>
        <v>0</v>
      </c>
      <c r="BE60" s="319"/>
      <c r="BF60" s="315"/>
      <c r="BG60" s="316"/>
      <c r="BH60" s="316"/>
      <c r="BI60" s="316"/>
      <c r="BJ60" s="317"/>
    </row>
    <row r="61" spans="2:62" ht="20.25" customHeight="1" x14ac:dyDescent="0.4">
      <c r="B61" s="279">
        <f>B59+1</f>
        <v>23</v>
      </c>
      <c r="C61" s="281"/>
      <c r="D61" s="282"/>
      <c r="E61" s="162"/>
      <c r="F61" s="163"/>
      <c r="G61" s="162"/>
      <c r="H61" s="163"/>
      <c r="I61" s="285"/>
      <c r="J61" s="286"/>
      <c r="K61" s="289"/>
      <c r="L61" s="290"/>
      <c r="M61" s="290"/>
      <c r="N61" s="282"/>
      <c r="O61" s="309"/>
      <c r="P61" s="310"/>
      <c r="Q61" s="310"/>
      <c r="R61" s="310"/>
      <c r="S61" s="311"/>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6"/>
      <c r="BC61" s="267"/>
      <c r="BD61" s="268"/>
      <c r="BE61" s="269"/>
      <c r="BF61" s="270"/>
      <c r="BG61" s="271"/>
      <c r="BH61" s="271"/>
      <c r="BI61" s="271"/>
      <c r="BJ61" s="272"/>
    </row>
    <row r="62" spans="2:62" ht="20.25" customHeight="1" x14ac:dyDescent="0.4">
      <c r="B62" s="280"/>
      <c r="C62" s="321"/>
      <c r="D62" s="322"/>
      <c r="E62" s="162"/>
      <c r="F62" s="163">
        <f>C61</f>
        <v>0</v>
      </c>
      <c r="G62" s="162"/>
      <c r="H62" s="163">
        <f>I61</f>
        <v>0</v>
      </c>
      <c r="I62" s="323"/>
      <c r="J62" s="324"/>
      <c r="K62" s="325"/>
      <c r="L62" s="326"/>
      <c r="M62" s="326"/>
      <c r="N62" s="322"/>
      <c r="O62" s="312"/>
      <c r="P62" s="313"/>
      <c r="Q62" s="313"/>
      <c r="R62" s="313"/>
      <c r="S62" s="314"/>
      <c r="T62" s="185" t="s">
        <v>206</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318">
        <f>IF($BE$3="４週",SUM(W62:AX62),IF($BE$3="暦月",SUM(W62:BA62),""))</f>
        <v>0</v>
      </c>
      <c r="BC62" s="319"/>
      <c r="BD62" s="320">
        <f>IF($BE$3="４週",BB62/4,IF($BE$3="暦月",(BB62/($BE$8/7)),""))</f>
        <v>0</v>
      </c>
      <c r="BE62" s="319"/>
      <c r="BF62" s="315"/>
      <c r="BG62" s="316"/>
      <c r="BH62" s="316"/>
      <c r="BI62" s="316"/>
      <c r="BJ62" s="317"/>
    </row>
    <row r="63" spans="2:62" ht="20.25" customHeight="1" x14ac:dyDescent="0.4">
      <c r="B63" s="279">
        <f>B61+1</f>
        <v>24</v>
      </c>
      <c r="C63" s="281"/>
      <c r="D63" s="282"/>
      <c r="E63" s="162"/>
      <c r="F63" s="163"/>
      <c r="G63" s="162"/>
      <c r="H63" s="163"/>
      <c r="I63" s="285"/>
      <c r="J63" s="286"/>
      <c r="K63" s="289"/>
      <c r="L63" s="290"/>
      <c r="M63" s="290"/>
      <c r="N63" s="282"/>
      <c r="O63" s="309"/>
      <c r="P63" s="310"/>
      <c r="Q63" s="310"/>
      <c r="R63" s="310"/>
      <c r="S63" s="311"/>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6"/>
      <c r="BC63" s="267"/>
      <c r="BD63" s="268"/>
      <c r="BE63" s="269"/>
      <c r="BF63" s="270"/>
      <c r="BG63" s="271"/>
      <c r="BH63" s="271"/>
      <c r="BI63" s="271"/>
      <c r="BJ63" s="272"/>
    </row>
    <row r="64" spans="2:62" ht="20.25" customHeight="1" x14ac:dyDescent="0.4">
      <c r="B64" s="280"/>
      <c r="C64" s="321"/>
      <c r="D64" s="322"/>
      <c r="E64" s="162"/>
      <c r="F64" s="163">
        <f>C63</f>
        <v>0</v>
      </c>
      <c r="G64" s="162"/>
      <c r="H64" s="163">
        <f>I63</f>
        <v>0</v>
      </c>
      <c r="I64" s="323"/>
      <c r="J64" s="324"/>
      <c r="K64" s="325"/>
      <c r="L64" s="326"/>
      <c r="M64" s="326"/>
      <c r="N64" s="322"/>
      <c r="O64" s="312"/>
      <c r="P64" s="313"/>
      <c r="Q64" s="313"/>
      <c r="R64" s="313"/>
      <c r="S64" s="314"/>
      <c r="T64" s="185" t="s">
        <v>206</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318">
        <f>IF($BE$3="４週",SUM(W64:AX64),IF($BE$3="暦月",SUM(W64:BA64),""))</f>
        <v>0</v>
      </c>
      <c r="BC64" s="319"/>
      <c r="BD64" s="320">
        <f>IF($BE$3="４週",BB64/4,IF($BE$3="暦月",(BB64/($BE$8/7)),""))</f>
        <v>0</v>
      </c>
      <c r="BE64" s="319"/>
      <c r="BF64" s="315"/>
      <c r="BG64" s="316"/>
      <c r="BH64" s="316"/>
      <c r="BI64" s="316"/>
      <c r="BJ64" s="317"/>
    </row>
    <row r="65" spans="2:62" ht="20.25" customHeight="1" x14ac:dyDescent="0.4">
      <c r="B65" s="279">
        <f>B63+1</f>
        <v>25</v>
      </c>
      <c r="C65" s="281"/>
      <c r="D65" s="282"/>
      <c r="E65" s="162"/>
      <c r="F65" s="163"/>
      <c r="G65" s="162"/>
      <c r="H65" s="163"/>
      <c r="I65" s="285"/>
      <c r="J65" s="286"/>
      <c r="K65" s="289"/>
      <c r="L65" s="290"/>
      <c r="M65" s="290"/>
      <c r="N65" s="282"/>
      <c r="O65" s="309"/>
      <c r="P65" s="310"/>
      <c r="Q65" s="310"/>
      <c r="R65" s="310"/>
      <c r="S65" s="311"/>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6"/>
      <c r="BC65" s="267"/>
      <c r="BD65" s="268"/>
      <c r="BE65" s="269"/>
      <c r="BF65" s="270"/>
      <c r="BG65" s="271"/>
      <c r="BH65" s="271"/>
      <c r="BI65" s="271"/>
      <c r="BJ65" s="272"/>
    </row>
    <row r="66" spans="2:62" ht="20.25" customHeight="1" x14ac:dyDescent="0.4">
      <c r="B66" s="280"/>
      <c r="C66" s="321"/>
      <c r="D66" s="322"/>
      <c r="E66" s="162"/>
      <c r="F66" s="163">
        <f>C65</f>
        <v>0</v>
      </c>
      <c r="G66" s="162"/>
      <c r="H66" s="163">
        <f>I65</f>
        <v>0</v>
      </c>
      <c r="I66" s="323"/>
      <c r="J66" s="324"/>
      <c r="K66" s="325"/>
      <c r="L66" s="326"/>
      <c r="M66" s="326"/>
      <c r="N66" s="322"/>
      <c r="O66" s="312"/>
      <c r="P66" s="313"/>
      <c r="Q66" s="313"/>
      <c r="R66" s="313"/>
      <c r="S66" s="314"/>
      <c r="T66" s="185" t="s">
        <v>206</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318">
        <f>IF($BE$3="４週",SUM(W66:AX66),IF($BE$3="暦月",SUM(W66:BA66),""))</f>
        <v>0</v>
      </c>
      <c r="BC66" s="319"/>
      <c r="BD66" s="320">
        <f>IF($BE$3="４週",BB66/4,IF($BE$3="暦月",(BB66/($BE$8/7)),""))</f>
        <v>0</v>
      </c>
      <c r="BE66" s="319"/>
      <c r="BF66" s="315"/>
      <c r="BG66" s="316"/>
      <c r="BH66" s="316"/>
      <c r="BI66" s="316"/>
      <c r="BJ66" s="317"/>
    </row>
    <row r="67" spans="2:62" ht="20.25" customHeight="1" x14ac:dyDescent="0.4">
      <c r="B67" s="279">
        <f>B65+1</f>
        <v>26</v>
      </c>
      <c r="C67" s="290"/>
      <c r="D67" s="282"/>
      <c r="E67" s="162"/>
      <c r="F67" s="163"/>
      <c r="G67" s="162"/>
      <c r="H67" s="163"/>
      <c r="I67" s="285"/>
      <c r="J67" s="286"/>
      <c r="K67" s="289"/>
      <c r="L67" s="290"/>
      <c r="M67" s="290"/>
      <c r="N67" s="282"/>
      <c r="O67" s="309"/>
      <c r="P67" s="310"/>
      <c r="Q67" s="310"/>
      <c r="R67" s="310"/>
      <c r="S67" s="311"/>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6"/>
      <c r="BC67" s="267"/>
      <c r="BD67" s="268"/>
      <c r="BE67" s="269"/>
      <c r="BF67" s="270"/>
      <c r="BG67" s="271"/>
      <c r="BH67" s="271"/>
      <c r="BI67" s="271"/>
      <c r="BJ67" s="272"/>
    </row>
    <row r="68" spans="2:62" ht="20.25" customHeight="1" x14ac:dyDescent="0.4">
      <c r="B68" s="280"/>
      <c r="C68" s="292"/>
      <c r="D68" s="284"/>
      <c r="E68" s="162"/>
      <c r="F68" s="163">
        <f>C67</f>
        <v>0</v>
      </c>
      <c r="G68" s="162"/>
      <c r="H68" s="163">
        <f>I67</f>
        <v>0</v>
      </c>
      <c r="I68" s="287"/>
      <c r="J68" s="288"/>
      <c r="K68" s="291"/>
      <c r="L68" s="292"/>
      <c r="M68" s="292"/>
      <c r="N68" s="284"/>
      <c r="O68" s="312"/>
      <c r="P68" s="313"/>
      <c r="Q68" s="313"/>
      <c r="R68" s="313"/>
      <c r="S68" s="314"/>
      <c r="T68" s="185" t="s">
        <v>206</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318">
        <f>IF($BE$3="４週",SUM(W68:AX68),IF($BE$3="暦月",SUM(W68:BA68),""))</f>
        <v>0</v>
      </c>
      <c r="BC68" s="319"/>
      <c r="BD68" s="320">
        <f>IF($BE$3="４週",BB68/4,IF($BE$3="暦月",(BB68/($BE$8/7)),""))</f>
        <v>0</v>
      </c>
      <c r="BE68" s="319"/>
      <c r="BF68" s="315"/>
      <c r="BG68" s="316"/>
      <c r="BH68" s="316"/>
      <c r="BI68" s="316"/>
      <c r="BJ68" s="317"/>
    </row>
    <row r="69" spans="2:62" ht="20.25" customHeight="1" x14ac:dyDescent="0.4">
      <c r="B69" s="279">
        <f>B67+1</f>
        <v>27</v>
      </c>
      <c r="C69" s="290"/>
      <c r="D69" s="282"/>
      <c r="E69" s="164"/>
      <c r="F69" s="165"/>
      <c r="G69" s="164"/>
      <c r="H69" s="165"/>
      <c r="I69" s="285"/>
      <c r="J69" s="286"/>
      <c r="K69" s="289"/>
      <c r="L69" s="290"/>
      <c r="M69" s="290"/>
      <c r="N69" s="282"/>
      <c r="O69" s="309"/>
      <c r="P69" s="310"/>
      <c r="Q69" s="310"/>
      <c r="R69" s="310"/>
      <c r="S69" s="311"/>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6"/>
      <c r="BC69" s="267"/>
      <c r="BD69" s="268"/>
      <c r="BE69" s="269"/>
      <c r="BF69" s="270"/>
      <c r="BG69" s="271"/>
      <c r="BH69" s="271"/>
      <c r="BI69" s="271"/>
      <c r="BJ69" s="272"/>
    </row>
    <row r="70" spans="2:62" ht="20.25" customHeight="1" x14ac:dyDescent="0.4">
      <c r="B70" s="280"/>
      <c r="C70" s="326"/>
      <c r="D70" s="322"/>
      <c r="E70" s="195"/>
      <c r="F70" s="196">
        <f>C69</f>
        <v>0</v>
      </c>
      <c r="G70" s="195"/>
      <c r="H70" s="196">
        <f>I69</f>
        <v>0</v>
      </c>
      <c r="I70" s="323"/>
      <c r="J70" s="324"/>
      <c r="K70" s="325"/>
      <c r="L70" s="326"/>
      <c r="M70" s="326"/>
      <c r="N70" s="322"/>
      <c r="O70" s="312"/>
      <c r="P70" s="313"/>
      <c r="Q70" s="313"/>
      <c r="R70" s="313"/>
      <c r="S70" s="314"/>
      <c r="T70" s="185" t="s">
        <v>206</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6">
        <f>IF($BE$3="４週",SUM(W70:AX70),IF($BE$3="暦月",SUM(W70:BA70),""))</f>
        <v>0</v>
      </c>
      <c r="BC70" s="277"/>
      <c r="BD70" s="278">
        <f>IF($BE$3="４週",BB70/4,IF($BE$3="暦月",(BB70/($BE$8/7)),""))</f>
        <v>0</v>
      </c>
      <c r="BE70" s="277"/>
      <c r="BF70" s="273"/>
      <c r="BG70" s="274"/>
      <c r="BH70" s="274"/>
      <c r="BI70" s="274"/>
      <c r="BJ70" s="275"/>
    </row>
    <row r="71" spans="2:62" ht="20.25" customHeight="1" x14ac:dyDescent="0.4">
      <c r="B71" s="279">
        <f>B69+1</f>
        <v>28</v>
      </c>
      <c r="C71" s="281"/>
      <c r="D71" s="282"/>
      <c r="E71" s="162"/>
      <c r="F71" s="163"/>
      <c r="G71" s="162"/>
      <c r="H71" s="163"/>
      <c r="I71" s="285"/>
      <c r="J71" s="286"/>
      <c r="K71" s="289"/>
      <c r="L71" s="290"/>
      <c r="M71" s="290"/>
      <c r="N71" s="282"/>
      <c r="O71" s="309"/>
      <c r="P71" s="310"/>
      <c r="Q71" s="310"/>
      <c r="R71" s="310"/>
      <c r="S71" s="311"/>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6"/>
      <c r="BC71" s="267"/>
      <c r="BD71" s="268"/>
      <c r="BE71" s="269"/>
      <c r="BF71" s="270"/>
      <c r="BG71" s="271"/>
      <c r="BH71" s="271"/>
      <c r="BI71" s="271"/>
      <c r="BJ71" s="272"/>
    </row>
    <row r="72" spans="2:62" ht="20.25" customHeight="1" x14ac:dyDescent="0.4">
      <c r="B72" s="280"/>
      <c r="C72" s="321"/>
      <c r="D72" s="322"/>
      <c r="E72" s="162"/>
      <c r="F72" s="163">
        <f>C71</f>
        <v>0</v>
      </c>
      <c r="G72" s="162"/>
      <c r="H72" s="163">
        <f>I71</f>
        <v>0</v>
      </c>
      <c r="I72" s="323"/>
      <c r="J72" s="324"/>
      <c r="K72" s="325"/>
      <c r="L72" s="326"/>
      <c r="M72" s="326"/>
      <c r="N72" s="322"/>
      <c r="O72" s="312"/>
      <c r="P72" s="313"/>
      <c r="Q72" s="313"/>
      <c r="R72" s="313"/>
      <c r="S72" s="314"/>
      <c r="T72" s="185" t="s">
        <v>206</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318">
        <f>IF($BE$3="４週",SUM(W72:AX72),IF($BE$3="暦月",SUM(W72:BA72),""))</f>
        <v>0</v>
      </c>
      <c r="BC72" s="319"/>
      <c r="BD72" s="320">
        <f>IF($BE$3="４週",BB72/4,IF($BE$3="暦月",(BB72/($BE$8/7)),""))</f>
        <v>0</v>
      </c>
      <c r="BE72" s="319"/>
      <c r="BF72" s="315"/>
      <c r="BG72" s="316"/>
      <c r="BH72" s="316"/>
      <c r="BI72" s="316"/>
      <c r="BJ72" s="317"/>
    </row>
    <row r="73" spans="2:62" ht="20.25" customHeight="1" x14ac:dyDescent="0.4">
      <c r="B73" s="279">
        <f>B71+1</f>
        <v>29</v>
      </c>
      <c r="C73" s="290"/>
      <c r="D73" s="282"/>
      <c r="E73" s="162"/>
      <c r="F73" s="163"/>
      <c r="G73" s="162"/>
      <c r="H73" s="163"/>
      <c r="I73" s="285"/>
      <c r="J73" s="286"/>
      <c r="K73" s="289"/>
      <c r="L73" s="290"/>
      <c r="M73" s="290"/>
      <c r="N73" s="282"/>
      <c r="O73" s="309"/>
      <c r="P73" s="310"/>
      <c r="Q73" s="310"/>
      <c r="R73" s="310"/>
      <c r="S73" s="311"/>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6"/>
      <c r="BC73" s="267"/>
      <c r="BD73" s="268"/>
      <c r="BE73" s="269"/>
      <c r="BF73" s="270"/>
      <c r="BG73" s="271"/>
      <c r="BH73" s="271"/>
      <c r="BI73" s="271"/>
      <c r="BJ73" s="272"/>
    </row>
    <row r="74" spans="2:62" ht="20.25" customHeight="1" x14ac:dyDescent="0.4">
      <c r="B74" s="280"/>
      <c r="C74" s="292"/>
      <c r="D74" s="284"/>
      <c r="E74" s="162"/>
      <c r="F74" s="163">
        <f>C73</f>
        <v>0</v>
      </c>
      <c r="G74" s="162"/>
      <c r="H74" s="163">
        <f>I73</f>
        <v>0</v>
      </c>
      <c r="I74" s="287"/>
      <c r="J74" s="288"/>
      <c r="K74" s="291"/>
      <c r="L74" s="292"/>
      <c r="M74" s="292"/>
      <c r="N74" s="284"/>
      <c r="O74" s="312"/>
      <c r="P74" s="313"/>
      <c r="Q74" s="313"/>
      <c r="R74" s="313"/>
      <c r="S74" s="314"/>
      <c r="T74" s="185" t="s">
        <v>206</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8">
        <f>IF($BE$3="４週",SUM(W74:AX74),IF($BE$3="暦月",SUM(W74:BA74),""))</f>
        <v>0</v>
      </c>
      <c r="BC74" s="319"/>
      <c r="BD74" s="320">
        <f>IF($BE$3="４週",BB74/4,IF($BE$3="暦月",(BB74/($BE$8/7)),""))</f>
        <v>0</v>
      </c>
      <c r="BE74" s="319"/>
      <c r="BF74" s="315"/>
      <c r="BG74" s="316"/>
      <c r="BH74" s="316"/>
      <c r="BI74" s="316"/>
      <c r="BJ74" s="317"/>
    </row>
    <row r="75" spans="2:62" ht="20.25" customHeight="1" x14ac:dyDescent="0.4">
      <c r="B75" s="279">
        <f>B73+1</f>
        <v>30</v>
      </c>
      <c r="C75" s="290"/>
      <c r="D75" s="282"/>
      <c r="E75" s="164"/>
      <c r="F75" s="165"/>
      <c r="G75" s="164"/>
      <c r="H75" s="165"/>
      <c r="I75" s="285"/>
      <c r="J75" s="286"/>
      <c r="K75" s="289"/>
      <c r="L75" s="290"/>
      <c r="M75" s="290"/>
      <c r="N75" s="282"/>
      <c r="O75" s="309"/>
      <c r="P75" s="310"/>
      <c r="Q75" s="310"/>
      <c r="R75" s="310"/>
      <c r="S75" s="311"/>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6"/>
      <c r="BC75" s="267"/>
      <c r="BD75" s="268"/>
      <c r="BE75" s="269"/>
      <c r="BF75" s="270"/>
      <c r="BG75" s="271"/>
      <c r="BH75" s="271"/>
      <c r="BI75" s="271"/>
      <c r="BJ75" s="272"/>
    </row>
    <row r="76" spans="2:62" ht="20.25" customHeight="1" x14ac:dyDescent="0.4">
      <c r="B76" s="280"/>
      <c r="C76" s="326"/>
      <c r="D76" s="322"/>
      <c r="E76" s="195"/>
      <c r="F76" s="196">
        <f>C75</f>
        <v>0</v>
      </c>
      <c r="G76" s="195"/>
      <c r="H76" s="196">
        <f>I75</f>
        <v>0</v>
      </c>
      <c r="I76" s="323"/>
      <c r="J76" s="324"/>
      <c r="K76" s="325"/>
      <c r="L76" s="326"/>
      <c r="M76" s="326"/>
      <c r="N76" s="322"/>
      <c r="O76" s="312"/>
      <c r="P76" s="313"/>
      <c r="Q76" s="313"/>
      <c r="R76" s="313"/>
      <c r="S76" s="314"/>
      <c r="T76" s="185" t="s">
        <v>206</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76">
        <f>IF($BE$3="４週",SUM(W76:AX76),IF($BE$3="暦月",SUM(W76:BA76),""))</f>
        <v>0</v>
      </c>
      <c r="BC76" s="277"/>
      <c r="BD76" s="278">
        <f>IF($BE$3="４週",BB76/4,IF($BE$3="暦月",(BB76/($BE$8/7)),""))</f>
        <v>0</v>
      </c>
      <c r="BE76" s="277"/>
      <c r="BF76" s="273"/>
      <c r="BG76" s="274"/>
      <c r="BH76" s="274"/>
      <c r="BI76" s="274"/>
      <c r="BJ76" s="275"/>
    </row>
    <row r="77" spans="2:62" ht="20.25" customHeight="1" x14ac:dyDescent="0.4">
      <c r="B77" s="48"/>
      <c r="C77" s="68"/>
      <c r="D77" s="68"/>
      <c r="E77" s="68"/>
      <c r="F77" s="68"/>
      <c r="G77" s="68"/>
      <c r="H77" s="68"/>
      <c r="I77" s="207"/>
      <c r="J77" s="207"/>
      <c r="K77" s="68"/>
      <c r="L77" s="68"/>
      <c r="M77" s="68"/>
      <c r="N77" s="68"/>
      <c r="O77" s="208"/>
      <c r="P77" s="208"/>
      <c r="Q77" s="208"/>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208"/>
      <c r="BG77" s="208"/>
      <c r="BH77" s="208"/>
      <c r="BI77" s="208"/>
      <c r="BJ77" s="208"/>
    </row>
    <row r="78" spans="2:62" ht="20.25" customHeight="1" x14ac:dyDescent="0.4">
      <c r="B78" s="48"/>
      <c r="C78" s="68"/>
      <c r="D78" s="68"/>
      <c r="E78" s="68"/>
      <c r="F78" s="68"/>
      <c r="G78" s="68"/>
      <c r="H78" s="68"/>
      <c r="I78" s="123"/>
      <c r="J78" s="124" t="s">
        <v>249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208"/>
      <c r="BG78" s="208"/>
      <c r="BH78" s="208"/>
      <c r="BI78" s="208"/>
      <c r="BJ78" s="208"/>
    </row>
    <row r="79" spans="2:62" ht="20.25" customHeight="1" x14ac:dyDescent="0.4">
      <c r="B79" s="48"/>
      <c r="C79" s="68"/>
      <c r="D79" s="68"/>
      <c r="E79" s="68"/>
      <c r="F79" s="68"/>
      <c r="G79" s="68"/>
      <c r="H79" s="68"/>
      <c r="I79" s="123"/>
      <c r="J79" s="124"/>
      <c r="K79" s="124" t="s">
        <v>122</v>
      </c>
      <c r="L79" s="124"/>
      <c r="M79" s="124"/>
      <c r="N79" s="124"/>
      <c r="O79" s="124"/>
      <c r="P79" s="124"/>
      <c r="Q79" s="124"/>
      <c r="R79" s="124"/>
      <c r="S79" s="124"/>
      <c r="T79" s="125"/>
      <c r="U79" s="124"/>
      <c r="V79" s="124"/>
      <c r="W79" s="124"/>
      <c r="X79" s="124"/>
      <c r="Y79" s="124"/>
      <c r="Z79" s="126"/>
      <c r="AA79" s="124" t="s">
        <v>133</v>
      </c>
      <c r="AB79" s="124"/>
      <c r="AC79" s="124"/>
      <c r="AD79" s="124"/>
      <c r="AE79" s="124"/>
      <c r="AF79" s="124"/>
      <c r="AG79" s="124"/>
      <c r="AH79" s="124"/>
      <c r="AI79" s="124"/>
      <c r="AJ79" s="125"/>
      <c r="AK79" s="124"/>
      <c r="AL79" s="124"/>
      <c r="AM79" s="124"/>
      <c r="AN79" s="124"/>
      <c r="AO79" s="126"/>
      <c r="AP79" s="126"/>
      <c r="AQ79" s="124" t="s">
        <v>134</v>
      </c>
      <c r="AR79" s="126"/>
      <c r="AS79" s="126"/>
      <c r="AT79" s="126"/>
      <c r="AU79" s="126"/>
      <c r="AV79" s="126"/>
      <c r="AW79" s="126"/>
      <c r="AX79" s="126"/>
      <c r="AY79" s="126"/>
      <c r="AZ79" s="126"/>
      <c r="BA79" s="126"/>
      <c r="BB79" s="126"/>
      <c r="BC79" s="126"/>
      <c r="BD79" s="127"/>
      <c r="BE79" s="75"/>
      <c r="BF79" s="327"/>
      <c r="BG79" s="327"/>
      <c r="BH79" s="327"/>
      <c r="BI79" s="327"/>
      <c r="BJ79" s="208"/>
    </row>
    <row r="80" spans="2:62" ht="20.25" customHeight="1" x14ac:dyDescent="0.4">
      <c r="B80" s="48"/>
      <c r="C80" s="68"/>
      <c r="D80" s="68"/>
      <c r="E80" s="68"/>
      <c r="F80" s="68"/>
      <c r="G80" s="68"/>
      <c r="H80" s="68"/>
      <c r="I80" s="123"/>
      <c r="J80" s="124"/>
      <c r="K80" s="328" t="s">
        <v>114</v>
      </c>
      <c r="L80" s="328"/>
      <c r="M80" s="328" t="s">
        <v>115</v>
      </c>
      <c r="N80" s="328"/>
      <c r="O80" s="328"/>
      <c r="P80" s="328"/>
      <c r="Q80" s="124"/>
      <c r="R80" s="330" t="s">
        <v>116</v>
      </c>
      <c r="S80" s="330"/>
      <c r="T80" s="330"/>
      <c r="U80" s="330"/>
      <c r="V80" s="128"/>
      <c r="W80" s="129" t="s">
        <v>117</v>
      </c>
      <c r="X80" s="129"/>
      <c r="Y80" s="2"/>
      <c r="Z80" s="126"/>
      <c r="AA80" s="328" t="s">
        <v>114</v>
      </c>
      <c r="AB80" s="328"/>
      <c r="AC80" s="328" t="s">
        <v>115</v>
      </c>
      <c r="AD80" s="328"/>
      <c r="AE80" s="328"/>
      <c r="AF80" s="328"/>
      <c r="AG80" s="124"/>
      <c r="AH80" s="330" t="s">
        <v>116</v>
      </c>
      <c r="AI80" s="330"/>
      <c r="AJ80" s="330"/>
      <c r="AK80" s="330"/>
      <c r="AL80" s="128"/>
      <c r="AM80" s="129" t="s">
        <v>117</v>
      </c>
      <c r="AN80" s="129"/>
      <c r="AO80" s="126"/>
      <c r="AP80" s="126"/>
      <c r="AQ80" s="126"/>
      <c r="AR80" s="126"/>
      <c r="AS80" s="126"/>
      <c r="AT80" s="126"/>
      <c r="AU80" s="126"/>
      <c r="AV80" s="126"/>
      <c r="AW80" s="126"/>
      <c r="AX80" s="126"/>
      <c r="AY80" s="126"/>
      <c r="AZ80" s="126"/>
      <c r="BA80" s="126"/>
      <c r="BB80" s="126"/>
      <c r="BC80" s="126"/>
      <c r="BD80" s="127"/>
      <c r="BE80" s="75"/>
      <c r="BF80" s="331"/>
      <c r="BG80" s="331"/>
      <c r="BH80" s="331"/>
      <c r="BI80" s="331"/>
      <c r="BJ80" s="208"/>
    </row>
    <row r="81" spans="2:62" ht="20.25" customHeight="1" x14ac:dyDescent="0.4">
      <c r="B81" s="48"/>
      <c r="C81" s="68"/>
      <c r="D81" s="68"/>
      <c r="E81" s="68"/>
      <c r="F81" s="68"/>
      <c r="G81" s="68"/>
      <c r="H81" s="68"/>
      <c r="I81" s="123"/>
      <c r="J81" s="124"/>
      <c r="K81" s="329"/>
      <c r="L81" s="329"/>
      <c r="M81" s="329" t="s">
        <v>118</v>
      </c>
      <c r="N81" s="329"/>
      <c r="O81" s="329" t="s">
        <v>119</v>
      </c>
      <c r="P81" s="329"/>
      <c r="Q81" s="124"/>
      <c r="R81" s="329" t="s">
        <v>118</v>
      </c>
      <c r="S81" s="329"/>
      <c r="T81" s="329" t="s">
        <v>119</v>
      </c>
      <c r="U81" s="329"/>
      <c r="V81" s="128"/>
      <c r="W81" s="129" t="s">
        <v>120</v>
      </c>
      <c r="X81" s="129"/>
      <c r="Y81" s="2"/>
      <c r="Z81" s="126"/>
      <c r="AA81" s="329"/>
      <c r="AB81" s="329"/>
      <c r="AC81" s="329" t="s">
        <v>118</v>
      </c>
      <c r="AD81" s="329"/>
      <c r="AE81" s="329" t="s">
        <v>119</v>
      </c>
      <c r="AF81" s="329"/>
      <c r="AG81" s="124"/>
      <c r="AH81" s="329" t="s">
        <v>118</v>
      </c>
      <c r="AI81" s="329"/>
      <c r="AJ81" s="329" t="s">
        <v>119</v>
      </c>
      <c r="AK81" s="329"/>
      <c r="AL81" s="128"/>
      <c r="AM81" s="129" t="s">
        <v>120</v>
      </c>
      <c r="AN81" s="129"/>
      <c r="AO81" s="126"/>
      <c r="AP81" s="126"/>
      <c r="AQ81" s="130" t="s">
        <v>99</v>
      </c>
      <c r="AR81" s="130"/>
      <c r="AS81" s="130"/>
      <c r="AT81" s="130"/>
      <c r="AU81" s="128"/>
      <c r="AV81" s="129" t="s">
        <v>100</v>
      </c>
      <c r="AW81" s="130"/>
      <c r="AX81" s="130"/>
      <c r="AY81" s="130"/>
      <c r="AZ81" s="128"/>
      <c r="BA81" s="329" t="s">
        <v>121</v>
      </c>
      <c r="BB81" s="329"/>
      <c r="BC81" s="329"/>
      <c r="BD81" s="329"/>
      <c r="BE81" s="75"/>
      <c r="BF81" s="341"/>
      <c r="BG81" s="341"/>
      <c r="BH81" s="341"/>
      <c r="BI81" s="341"/>
      <c r="BJ81" s="208"/>
    </row>
    <row r="82" spans="2:62" ht="20.25" customHeight="1" x14ac:dyDescent="0.4">
      <c r="B82" s="48"/>
      <c r="C82" s="68"/>
      <c r="D82" s="68"/>
      <c r="E82" s="68"/>
      <c r="F82" s="68"/>
      <c r="G82" s="68"/>
      <c r="H82" s="68"/>
      <c r="I82" s="123"/>
      <c r="J82" s="124"/>
      <c r="K82" s="335" t="s">
        <v>6</v>
      </c>
      <c r="L82" s="335"/>
      <c r="M82" s="336">
        <f>SUMIFS($BB$17:$BB$70,$F$17:$F$70,"看護職員",$H$17:$H$70,"A")</f>
        <v>0</v>
      </c>
      <c r="N82" s="336"/>
      <c r="O82" s="337">
        <f>SUMIFS($BD$17:$BD$70,$F$17:$F$70,"看護職員",$H$17:$H$70,"A")</f>
        <v>0</v>
      </c>
      <c r="P82" s="337"/>
      <c r="Q82" s="138"/>
      <c r="R82" s="332">
        <v>0</v>
      </c>
      <c r="S82" s="332"/>
      <c r="T82" s="332">
        <v>0</v>
      </c>
      <c r="U82" s="332"/>
      <c r="V82" s="139"/>
      <c r="W82" s="333">
        <v>0</v>
      </c>
      <c r="X82" s="334"/>
      <c r="Y82" s="2"/>
      <c r="Z82" s="126"/>
      <c r="AA82" s="335" t="s">
        <v>6</v>
      </c>
      <c r="AB82" s="335"/>
      <c r="AC82" s="336">
        <f>SUMIFS($BB$17:$BB$70,$F$17:$F$70,"介護職員",$H$17:$H$70,"A")</f>
        <v>0</v>
      </c>
      <c r="AD82" s="336"/>
      <c r="AE82" s="337">
        <f>SUMIFS($BD$17:$BD$70,$F$17:$F$70,"介護職員",$H$17:$H$70,"A")</f>
        <v>0</v>
      </c>
      <c r="AF82" s="337"/>
      <c r="AG82" s="138"/>
      <c r="AH82" s="332">
        <v>0</v>
      </c>
      <c r="AI82" s="332"/>
      <c r="AJ82" s="332">
        <v>0</v>
      </c>
      <c r="AK82" s="332"/>
      <c r="AL82" s="139"/>
      <c r="AM82" s="333">
        <v>0</v>
      </c>
      <c r="AN82" s="334"/>
      <c r="AO82" s="126"/>
      <c r="AP82" s="126"/>
      <c r="AQ82" s="343">
        <f>U96</f>
        <v>0</v>
      </c>
      <c r="AR82" s="335"/>
      <c r="AS82" s="335"/>
      <c r="AT82" s="335"/>
      <c r="AU82" s="205" t="s">
        <v>135</v>
      </c>
      <c r="AV82" s="343">
        <f>AK96</f>
        <v>0</v>
      </c>
      <c r="AW82" s="344"/>
      <c r="AX82" s="344"/>
      <c r="AY82" s="344"/>
      <c r="AZ82" s="205" t="s">
        <v>129</v>
      </c>
      <c r="BA82" s="342">
        <f>ROUNDDOWN(AQ82+AV82,1)</f>
        <v>0</v>
      </c>
      <c r="BB82" s="342"/>
      <c r="BC82" s="342"/>
      <c r="BD82" s="342"/>
      <c r="BE82" s="75"/>
      <c r="BF82" s="78"/>
      <c r="BG82" s="78"/>
      <c r="BH82" s="78"/>
      <c r="BI82" s="78"/>
      <c r="BJ82" s="208"/>
    </row>
    <row r="83" spans="2:62" ht="20.25" customHeight="1" x14ac:dyDescent="0.4">
      <c r="B83" s="48"/>
      <c r="C83" s="68"/>
      <c r="D83" s="68"/>
      <c r="E83" s="68"/>
      <c r="F83" s="68"/>
      <c r="G83" s="68"/>
      <c r="H83" s="68"/>
      <c r="I83" s="123"/>
      <c r="J83" s="124"/>
      <c r="K83" s="335" t="s">
        <v>7</v>
      </c>
      <c r="L83" s="335"/>
      <c r="M83" s="336">
        <f>SUMIFS($BB$17:$BB$70,$F$17:$F$70,"看護職員",$H$17:$H$70,"B")</f>
        <v>0</v>
      </c>
      <c r="N83" s="336"/>
      <c r="O83" s="337">
        <f>SUMIFS($BD$17:$BD$70,$F$17:$F$70,"看護職員",$H$17:$H$70,"B")</f>
        <v>0</v>
      </c>
      <c r="P83" s="337"/>
      <c r="Q83" s="138"/>
      <c r="R83" s="332">
        <v>0</v>
      </c>
      <c r="S83" s="332"/>
      <c r="T83" s="332">
        <v>0</v>
      </c>
      <c r="U83" s="332"/>
      <c r="V83" s="139"/>
      <c r="W83" s="333">
        <v>0</v>
      </c>
      <c r="X83" s="334"/>
      <c r="Y83" s="2"/>
      <c r="Z83" s="126"/>
      <c r="AA83" s="335" t="s">
        <v>7</v>
      </c>
      <c r="AB83" s="335"/>
      <c r="AC83" s="336">
        <f>SUMIFS($BB$17:$BB$70,$F$17:$F$70,"介護職員",$H$17:$H$70,"B")</f>
        <v>0</v>
      </c>
      <c r="AD83" s="336"/>
      <c r="AE83" s="337">
        <f>SUMIFS($BD$17:$BD$70,$F$17:$F$70,"介護職員",$H$17:$H$70,"B")</f>
        <v>0</v>
      </c>
      <c r="AF83" s="337"/>
      <c r="AG83" s="138"/>
      <c r="AH83" s="332">
        <v>0</v>
      </c>
      <c r="AI83" s="332"/>
      <c r="AJ83" s="332">
        <v>0</v>
      </c>
      <c r="AK83" s="332"/>
      <c r="AL83" s="139"/>
      <c r="AM83" s="333">
        <v>0</v>
      </c>
      <c r="AN83" s="334"/>
      <c r="AO83" s="126"/>
      <c r="AP83" s="126"/>
      <c r="AQ83" s="126"/>
      <c r="AR83" s="126"/>
      <c r="AS83" s="126"/>
      <c r="AT83" s="126"/>
      <c r="AU83" s="126"/>
      <c r="AV83" s="126"/>
      <c r="AW83" s="126"/>
      <c r="AX83" s="126"/>
      <c r="AY83" s="126"/>
      <c r="AZ83" s="126"/>
      <c r="BA83" s="126"/>
      <c r="BB83" s="126"/>
      <c r="BC83" s="126"/>
      <c r="BD83" s="127"/>
      <c r="BE83" s="75"/>
      <c r="BF83" s="208"/>
      <c r="BG83" s="208"/>
      <c r="BH83" s="208"/>
      <c r="BI83" s="208"/>
      <c r="BJ83" s="208"/>
    </row>
    <row r="84" spans="2:62" ht="20.25" customHeight="1" x14ac:dyDescent="0.4">
      <c r="B84" s="48"/>
      <c r="C84" s="68"/>
      <c r="D84" s="68"/>
      <c r="E84" s="68"/>
      <c r="F84" s="68"/>
      <c r="G84" s="68"/>
      <c r="H84" s="68"/>
      <c r="I84" s="123"/>
      <c r="J84" s="124"/>
      <c r="K84" s="335" t="s">
        <v>8</v>
      </c>
      <c r="L84" s="335"/>
      <c r="M84" s="336">
        <f>SUMIFS($BB$17:$BB$70,$F$17:$F$70,"看護職員",$H$17:$H$70,"C")</f>
        <v>0</v>
      </c>
      <c r="N84" s="336"/>
      <c r="O84" s="337">
        <f>SUMIFS($BD$17:$BD$70,$F$17:$F$70,"看護職員",$H$17:$H$70,"C")</f>
        <v>0</v>
      </c>
      <c r="P84" s="337"/>
      <c r="Q84" s="138"/>
      <c r="R84" s="332">
        <v>0</v>
      </c>
      <c r="S84" s="332"/>
      <c r="T84" s="338">
        <v>0</v>
      </c>
      <c r="U84" s="338"/>
      <c r="V84" s="139"/>
      <c r="W84" s="339" t="s">
        <v>36</v>
      </c>
      <c r="X84" s="340"/>
      <c r="Y84" s="2"/>
      <c r="Z84" s="126"/>
      <c r="AA84" s="335" t="s">
        <v>8</v>
      </c>
      <c r="AB84" s="335"/>
      <c r="AC84" s="336">
        <f>SUMIFS($BB$17:$BB$70,$F$17:$F$70,"介護職員",$H$17:$H$70,"C")</f>
        <v>0</v>
      </c>
      <c r="AD84" s="336"/>
      <c r="AE84" s="337">
        <f>SUMIFS($BD$17:$BD$70,$F$17:$F$70,"介護職員",$H$17:$H$70,"C")</f>
        <v>0</v>
      </c>
      <c r="AF84" s="337"/>
      <c r="AG84" s="138"/>
      <c r="AH84" s="332">
        <v>0</v>
      </c>
      <c r="AI84" s="332"/>
      <c r="AJ84" s="338">
        <v>0</v>
      </c>
      <c r="AK84" s="338"/>
      <c r="AL84" s="139"/>
      <c r="AM84" s="339" t="s">
        <v>36</v>
      </c>
      <c r="AN84" s="340"/>
      <c r="AO84" s="126"/>
      <c r="AP84" s="126"/>
      <c r="AQ84" s="126"/>
      <c r="AR84" s="126"/>
      <c r="AS84" s="126"/>
      <c r="AT84" s="126"/>
      <c r="AU84" s="126"/>
      <c r="AV84" s="126"/>
      <c r="AW84" s="126"/>
      <c r="AX84" s="126"/>
      <c r="AY84" s="126"/>
      <c r="AZ84" s="126"/>
      <c r="BA84" s="126"/>
      <c r="BB84" s="126"/>
      <c r="BC84" s="126"/>
      <c r="BD84" s="127"/>
      <c r="BE84" s="75"/>
      <c r="BF84" s="208"/>
      <c r="BG84" s="208"/>
      <c r="BH84" s="208"/>
      <c r="BI84" s="208"/>
      <c r="BJ84" s="208"/>
    </row>
    <row r="85" spans="2:62" ht="20.25" customHeight="1" x14ac:dyDescent="0.4">
      <c r="B85" s="48"/>
      <c r="C85" s="68"/>
      <c r="D85" s="68"/>
      <c r="E85" s="68"/>
      <c r="F85" s="68"/>
      <c r="G85" s="68"/>
      <c r="H85" s="68"/>
      <c r="I85" s="123"/>
      <c r="J85" s="124"/>
      <c r="K85" s="335" t="s">
        <v>9</v>
      </c>
      <c r="L85" s="335"/>
      <c r="M85" s="336">
        <f>SUMIFS($BB$17:$BB$70,$F$17:$F$70,"看護職員",$H$17:$H$70,"D")</f>
        <v>0</v>
      </c>
      <c r="N85" s="336"/>
      <c r="O85" s="337">
        <f>SUMIFS($BD$17:$BD$70,$F$17:$F$70,"看護職員",$H$17:$H$70,"D")</f>
        <v>0</v>
      </c>
      <c r="P85" s="337"/>
      <c r="Q85" s="138"/>
      <c r="R85" s="332">
        <v>0</v>
      </c>
      <c r="S85" s="332"/>
      <c r="T85" s="338">
        <v>0</v>
      </c>
      <c r="U85" s="338"/>
      <c r="V85" s="139"/>
      <c r="W85" s="339" t="s">
        <v>36</v>
      </c>
      <c r="X85" s="340"/>
      <c r="Y85" s="2"/>
      <c r="Z85" s="126"/>
      <c r="AA85" s="335" t="s">
        <v>9</v>
      </c>
      <c r="AB85" s="335"/>
      <c r="AC85" s="336">
        <f>SUMIFS($BB$17:$BB$70,$F$17:$F$70,"介護職員",$H$17:$H$70,"D")</f>
        <v>0</v>
      </c>
      <c r="AD85" s="336"/>
      <c r="AE85" s="337">
        <f>SUMIFS($BD$17:$BD$70,$F$17:$F$70,"介護職員",$H$17:$H$70,"D")</f>
        <v>0</v>
      </c>
      <c r="AF85" s="337"/>
      <c r="AG85" s="138"/>
      <c r="AH85" s="332">
        <v>0</v>
      </c>
      <c r="AI85" s="332"/>
      <c r="AJ85" s="338">
        <v>0</v>
      </c>
      <c r="AK85" s="338"/>
      <c r="AL85" s="139"/>
      <c r="AM85" s="339" t="s">
        <v>36</v>
      </c>
      <c r="AN85" s="340"/>
      <c r="AO85" s="126"/>
      <c r="AP85" s="126"/>
      <c r="AQ85" s="124" t="s">
        <v>138</v>
      </c>
      <c r="AR85" s="124"/>
      <c r="AS85" s="124"/>
      <c r="AT85" s="124"/>
      <c r="AU85" s="124"/>
      <c r="AV85" s="124"/>
      <c r="AW85" s="126"/>
      <c r="AX85" s="126"/>
      <c r="AY85" s="126"/>
      <c r="AZ85" s="126"/>
      <c r="BA85" s="126"/>
      <c r="BB85" s="126"/>
      <c r="BC85" s="126"/>
      <c r="BD85" s="127"/>
      <c r="BE85" s="75"/>
      <c r="BF85" s="208"/>
      <c r="BG85" s="208"/>
      <c r="BH85" s="208"/>
      <c r="BI85" s="208"/>
      <c r="BJ85" s="208"/>
    </row>
    <row r="86" spans="2:62" ht="20.25" customHeight="1" x14ac:dyDescent="0.4">
      <c r="B86" s="48"/>
      <c r="C86" s="68"/>
      <c r="D86" s="68"/>
      <c r="E86" s="68"/>
      <c r="F86" s="68"/>
      <c r="G86" s="68"/>
      <c r="H86" s="68"/>
      <c r="I86" s="123"/>
      <c r="J86" s="124"/>
      <c r="K86" s="335" t="s">
        <v>121</v>
      </c>
      <c r="L86" s="335"/>
      <c r="M86" s="336">
        <f>SUM(M82:N85)</f>
        <v>0</v>
      </c>
      <c r="N86" s="336"/>
      <c r="O86" s="337">
        <f>SUM(O82:P85)</f>
        <v>0</v>
      </c>
      <c r="P86" s="337"/>
      <c r="Q86" s="138"/>
      <c r="R86" s="336">
        <f>SUM(R82:S85)</f>
        <v>0</v>
      </c>
      <c r="S86" s="336"/>
      <c r="T86" s="337">
        <f>SUM(T82:U85)</f>
        <v>0</v>
      </c>
      <c r="U86" s="337"/>
      <c r="V86" s="139"/>
      <c r="W86" s="345">
        <f>SUM(W82:X83)</f>
        <v>0</v>
      </c>
      <c r="X86" s="346"/>
      <c r="Y86" s="2"/>
      <c r="Z86" s="126"/>
      <c r="AA86" s="335" t="s">
        <v>121</v>
      </c>
      <c r="AB86" s="335"/>
      <c r="AC86" s="336">
        <f>SUM(AC82:AD85)</f>
        <v>0</v>
      </c>
      <c r="AD86" s="336"/>
      <c r="AE86" s="337">
        <f>SUM(AE82:AF85)</f>
        <v>0</v>
      </c>
      <c r="AF86" s="337"/>
      <c r="AG86" s="138"/>
      <c r="AH86" s="336">
        <f>SUM(AH82:AI85)</f>
        <v>0</v>
      </c>
      <c r="AI86" s="336"/>
      <c r="AJ86" s="337">
        <f>SUM(AJ82:AK85)</f>
        <v>0</v>
      </c>
      <c r="AK86" s="337"/>
      <c r="AL86" s="139"/>
      <c r="AM86" s="345">
        <f>SUM(AM82:AN83)</f>
        <v>0</v>
      </c>
      <c r="AN86" s="346"/>
      <c r="AO86" s="126"/>
      <c r="AP86" s="126"/>
      <c r="AQ86" s="335" t="s">
        <v>4</v>
      </c>
      <c r="AR86" s="335"/>
      <c r="AS86" s="335" t="s">
        <v>5</v>
      </c>
      <c r="AT86" s="335"/>
      <c r="AU86" s="335"/>
      <c r="AV86" s="335"/>
      <c r="AW86" s="126"/>
      <c r="AX86" s="126"/>
      <c r="AY86" s="126"/>
      <c r="AZ86" s="126"/>
      <c r="BA86" s="126"/>
      <c r="BB86" s="126"/>
      <c r="BC86" s="126"/>
      <c r="BD86" s="127"/>
      <c r="BE86" s="75"/>
      <c r="BF86" s="208"/>
      <c r="BG86" s="208"/>
      <c r="BH86" s="208"/>
      <c r="BI86" s="208"/>
      <c r="BJ86" s="208"/>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35" t="s">
        <v>6</v>
      </c>
      <c r="AR87" s="335"/>
      <c r="AS87" s="335" t="s">
        <v>91</v>
      </c>
      <c r="AT87" s="335"/>
      <c r="AU87" s="335"/>
      <c r="AV87" s="335"/>
      <c r="AW87" s="126"/>
      <c r="AX87" s="126"/>
      <c r="AY87" s="126"/>
      <c r="AZ87" s="126"/>
      <c r="BA87" s="126"/>
      <c r="BB87" s="126"/>
      <c r="BC87" s="126"/>
      <c r="BD87" s="127"/>
      <c r="BE87" s="75"/>
      <c r="BF87" s="208"/>
      <c r="BG87" s="208"/>
      <c r="BH87" s="208"/>
      <c r="BI87" s="208"/>
      <c r="BJ87" s="208"/>
    </row>
    <row r="88" spans="2:62" ht="20.25" customHeight="1" x14ac:dyDescent="0.4">
      <c r="B88" s="48"/>
      <c r="C88" s="68"/>
      <c r="D88" s="68"/>
      <c r="E88" s="68"/>
      <c r="F88" s="68"/>
      <c r="G88" s="68"/>
      <c r="H88" s="68"/>
      <c r="I88" s="123"/>
      <c r="J88" s="123"/>
      <c r="K88" s="125" t="s">
        <v>124</v>
      </c>
      <c r="L88" s="124"/>
      <c r="M88" s="124"/>
      <c r="N88" s="124"/>
      <c r="O88" s="124"/>
      <c r="P88" s="124"/>
      <c r="Q88" s="159" t="s">
        <v>195</v>
      </c>
      <c r="R88" s="350" t="s">
        <v>196</v>
      </c>
      <c r="S88" s="351"/>
      <c r="T88" s="136"/>
      <c r="U88" s="136"/>
      <c r="V88" s="124"/>
      <c r="W88" s="124"/>
      <c r="X88" s="124"/>
      <c r="Y88" s="126"/>
      <c r="Z88" s="126"/>
      <c r="AA88" s="125" t="s">
        <v>124</v>
      </c>
      <c r="AB88" s="124"/>
      <c r="AC88" s="124"/>
      <c r="AD88" s="124"/>
      <c r="AE88" s="124"/>
      <c r="AF88" s="124"/>
      <c r="AG88" s="159" t="s">
        <v>195</v>
      </c>
      <c r="AH88" s="352" t="str">
        <f>R88</f>
        <v>週</v>
      </c>
      <c r="AI88" s="353"/>
      <c r="AJ88" s="136"/>
      <c r="AK88" s="136"/>
      <c r="AL88" s="124"/>
      <c r="AM88" s="124"/>
      <c r="AN88" s="124"/>
      <c r="AO88" s="126"/>
      <c r="AP88" s="126"/>
      <c r="AQ88" s="335" t="s">
        <v>7</v>
      </c>
      <c r="AR88" s="335"/>
      <c r="AS88" s="335" t="s">
        <v>92</v>
      </c>
      <c r="AT88" s="335"/>
      <c r="AU88" s="335"/>
      <c r="AV88" s="335"/>
      <c r="AW88" s="126"/>
      <c r="AX88" s="126"/>
      <c r="AY88" s="126"/>
      <c r="AZ88" s="126"/>
      <c r="BA88" s="126"/>
      <c r="BB88" s="126"/>
      <c r="BC88" s="126"/>
      <c r="BD88" s="127"/>
      <c r="BE88" s="75"/>
      <c r="BF88" s="208"/>
      <c r="BG88" s="208"/>
      <c r="BH88" s="208"/>
      <c r="BI88" s="208"/>
      <c r="BJ88" s="208"/>
    </row>
    <row r="89" spans="2:62" ht="20.25" customHeight="1" x14ac:dyDescent="0.4">
      <c r="B89" s="48"/>
      <c r="C89" s="68"/>
      <c r="D89" s="68"/>
      <c r="E89" s="68"/>
      <c r="F89" s="68"/>
      <c r="G89" s="68"/>
      <c r="H89" s="68"/>
      <c r="I89" s="123"/>
      <c r="J89" s="123"/>
      <c r="K89" s="124" t="s">
        <v>125</v>
      </c>
      <c r="L89" s="124"/>
      <c r="M89" s="124"/>
      <c r="N89" s="124"/>
      <c r="O89" s="124"/>
      <c r="P89" s="124" t="s">
        <v>126</v>
      </c>
      <c r="Q89" s="124"/>
      <c r="R89" s="124"/>
      <c r="S89" s="124"/>
      <c r="T89" s="125"/>
      <c r="U89" s="124"/>
      <c r="V89" s="124"/>
      <c r="W89" s="124"/>
      <c r="X89" s="124"/>
      <c r="Y89" s="126"/>
      <c r="Z89" s="126"/>
      <c r="AA89" s="124" t="s">
        <v>125</v>
      </c>
      <c r="AB89" s="124"/>
      <c r="AC89" s="124"/>
      <c r="AD89" s="124"/>
      <c r="AE89" s="124"/>
      <c r="AF89" s="124" t="s">
        <v>126</v>
      </c>
      <c r="AG89" s="124"/>
      <c r="AH89" s="124"/>
      <c r="AI89" s="124"/>
      <c r="AJ89" s="125"/>
      <c r="AK89" s="124"/>
      <c r="AL89" s="124"/>
      <c r="AM89" s="124"/>
      <c r="AN89" s="124"/>
      <c r="AO89" s="126"/>
      <c r="AP89" s="126"/>
      <c r="AQ89" s="335" t="s">
        <v>8</v>
      </c>
      <c r="AR89" s="335"/>
      <c r="AS89" s="335" t="s">
        <v>93</v>
      </c>
      <c r="AT89" s="335"/>
      <c r="AU89" s="335"/>
      <c r="AV89" s="335"/>
      <c r="AW89" s="126"/>
      <c r="AX89" s="126"/>
      <c r="AY89" s="126"/>
      <c r="AZ89" s="126"/>
      <c r="BA89" s="126"/>
      <c r="BB89" s="126"/>
      <c r="BC89" s="126"/>
      <c r="BD89" s="127"/>
      <c r="BE89" s="75"/>
      <c r="BF89" s="208"/>
      <c r="BG89" s="208"/>
      <c r="BH89" s="208"/>
      <c r="BI89" s="208"/>
      <c r="BJ89" s="208"/>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127</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127</v>
      </c>
      <c r="AL90" s="124"/>
      <c r="AM90" s="124"/>
      <c r="AN90" s="124"/>
      <c r="AO90" s="126"/>
      <c r="AP90" s="126"/>
      <c r="AQ90" s="335" t="s">
        <v>9</v>
      </c>
      <c r="AR90" s="335"/>
      <c r="AS90" s="335" t="s">
        <v>139</v>
      </c>
      <c r="AT90" s="335"/>
      <c r="AU90" s="335"/>
      <c r="AV90" s="335"/>
      <c r="AW90" s="126"/>
      <c r="AX90" s="126"/>
      <c r="AY90" s="126"/>
      <c r="AZ90" s="126"/>
      <c r="BA90" s="126"/>
      <c r="BB90" s="126"/>
      <c r="BC90" s="126"/>
      <c r="BD90" s="127"/>
      <c r="BE90" s="75"/>
      <c r="BF90" s="208"/>
      <c r="BG90" s="208"/>
      <c r="BH90" s="208"/>
      <c r="BI90" s="208"/>
      <c r="BJ90" s="208"/>
    </row>
    <row r="91" spans="2:62" ht="20.25" customHeight="1" x14ac:dyDescent="0.4">
      <c r="I91" s="2"/>
      <c r="J91" s="2"/>
      <c r="K91" s="354">
        <f>IF($R$88="週",T86,R86)</f>
        <v>0</v>
      </c>
      <c r="L91" s="354"/>
      <c r="M91" s="354"/>
      <c r="N91" s="354"/>
      <c r="O91" s="205" t="s">
        <v>128</v>
      </c>
      <c r="P91" s="335">
        <f>IF($R$88="週",$BA$6,$BE$6)</f>
        <v>40</v>
      </c>
      <c r="Q91" s="335"/>
      <c r="R91" s="335"/>
      <c r="S91" s="335"/>
      <c r="T91" s="205" t="s">
        <v>129</v>
      </c>
      <c r="U91" s="347">
        <f>ROUNDDOWN(K91/P91,1)</f>
        <v>0</v>
      </c>
      <c r="V91" s="347"/>
      <c r="W91" s="347"/>
      <c r="X91" s="347"/>
      <c r="Y91" s="2"/>
      <c r="Z91" s="2"/>
      <c r="AA91" s="354">
        <f>IF($AH$88="週",AJ86,AH86)</f>
        <v>0</v>
      </c>
      <c r="AB91" s="354"/>
      <c r="AC91" s="354"/>
      <c r="AD91" s="354"/>
      <c r="AE91" s="205" t="s">
        <v>128</v>
      </c>
      <c r="AF91" s="335">
        <f>IF($AH$88="週",$BA$6,$BE$6)</f>
        <v>40</v>
      </c>
      <c r="AG91" s="335"/>
      <c r="AH91" s="335"/>
      <c r="AI91" s="335"/>
      <c r="AJ91" s="205" t="s">
        <v>129</v>
      </c>
      <c r="AK91" s="347">
        <f>ROUNDDOWN(AA91/AF91,1)</f>
        <v>0</v>
      </c>
      <c r="AL91" s="347"/>
      <c r="AM91" s="347"/>
      <c r="AN91" s="347"/>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130</v>
      </c>
      <c r="V92" s="124"/>
      <c r="W92" s="124"/>
      <c r="X92" s="124"/>
      <c r="Y92" s="2"/>
      <c r="Z92" s="2"/>
      <c r="AA92" s="124"/>
      <c r="AB92" s="124"/>
      <c r="AC92" s="124"/>
      <c r="AD92" s="124"/>
      <c r="AE92" s="124"/>
      <c r="AF92" s="124"/>
      <c r="AG92" s="124"/>
      <c r="AH92" s="124"/>
      <c r="AI92" s="124"/>
      <c r="AJ92" s="125"/>
      <c r="AK92" s="124" t="s">
        <v>130</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169</v>
      </c>
      <c r="L93" s="124"/>
      <c r="M93" s="124"/>
      <c r="N93" s="124"/>
      <c r="O93" s="124"/>
      <c r="P93" s="124"/>
      <c r="Q93" s="124"/>
      <c r="R93" s="124"/>
      <c r="S93" s="124"/>
      <c r="T93" s="125"/>
      <c r="U93" s="124"/>
      <c r="V93" s="124"/>
      <c r="W93" s="124"/>
      <c r="X93" s="124"/>
      <c r="Y93" s="2"/>
      <c r="Z93" s="2"/>
      <c r="AA93" s="124" t="s">
        <v>170</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117</v>
      </c>
      <c r="L94" s="124"/>
      <c r="M94" s="124"/>
      <c r="N94" s="124"/>
      <c r="O94" s="124"/>
      <c r="P94" s="124"/>
      <c r="Q94" s="124"/>
      <c r="R94" s="124"/>
      <c r="S94" s="124"/>
      <c r="T94" s="125"/>
      <c r="U94" s="328"/>
      <c r="V94" s="328"/>
      <c r="W94" s="328"/>
      <c r="X94" s="328"/>
      <c r="Y94" s="2"/>
      <c r="Z94" s="2"/>
      <c r="AA94" s="124" t="s">
        <v>117</v>
      </c>
      <c r="AB94" s="124"/>
      <c r="AC94" s="124"/>
      <c r="AD94" s="124"/>
      <c r="AE94" s="124"/>
      <c r="AF94" s="124"/>
      <c r="AG94" s="124"/>
      <c r="AH94" s="124"/>
      <c r="AI94" s="124"/>
      <c r="AJ94" s="125"/>
      <c r="AK94" s="328"/>
      <c r="AL94" s="328"/>
      <c r="AM94" s="328"/>
      <c r="AN94" s="328"/>
      <c r="AO94" s="2"/>
      <c r="AP94" s="2"/>
      <c r="AQ94" s="2"/>
      <c r="AR94" s="2"/>
      <c r="AS94" s="2"/>
      <c r="AT94" s="2"/>
      <c r="AU94" s="2"/>
      <c r="AV94" s="2"/>
      <c r="AW94" s="2"/>
      <c r="AX94" s="2"/>
      <c r="AY94" s="2"/>
      <c r="AZ94" s="2"/>
      <c r="BA94" s="2"/>
      <c r="BB94" s="2"/>
      <c r="BC94" s="2"/>
      <c r="BD94" s="2"/>
    </row>
    <row r="95" spans="2:62" ht="20.25" customHeight="1" x14ac:dyDescent="0.4">
      <c r="I95" s="2"/>
      <c r="J95" s="2"/>
      <c r="K95" s="128" t="s">
        <v>131</v>
      </c>
      <c r="L95" s="128"/>
      <c r="M95" s="128"/>
      <c r="N95" s="128"/>
      <c r="O95" s="128"/>
      <c r="P95" s="124" t="s">
        <v>132</v>
      </c>
      <c r="Q95" s="128"/>
      <c r="R95" s="128"/>
      <c r="S95" s="128"/>
      <c r="T95" s="128"/>
      <c r="U95" s="329" t="s">
        <v>121</v>
      </c>
      <c r="V95" s="329"/>
      <c r="W95" s="329"/>
      <c r="X95" s="329"/>
      <c r="Y95" s="2"/>
      <c r="Z95" s="2"/>
      <c r="AA95" s="128" t="s">
        <v>131</v>
      </c>
      <c r="AB95" s="128"/>
      <c r="AC95" s="128"/>
      <c r="AD95" s="128"/>
      <c r="AE95" s="128"/>
      <c r="AF95" s="124" t="s">
        <v>132</v>
      </c>
      <c r="AG95" s="128"/>
      <c r="AH95" s="128"/>
      <c r="AI95" s="128"/>
      <c r="AJ95" s="128"/>
      <c r="AK95" s="329" t="s">
        <v>121</v>
      </c>
      <c r="AL95" s="329"/>
      <c r="AM95" s="329"/>
      <c r="AN95" s="329"/>
      <c r="AO95" s="2"/>
      <c r="AP95" s="2"/>
      <c r="AQ95" s="2"/>
      <c r="AR95" s="2"/>
      <c r="AS95" s="2"/>
      <c r="AT95" s="2"/>
      <c r="AU95" s="2"/>
      <c r="AV95" s="2"/>
      <c r="AW95" s="2"/>
      <c r="AX95" s="2"/>
      <c r="AY95" s="2"/>
      <c r="AZ95" s="2"/>
      <c r="BA95" s="2"/>
      <c r="BB95" s="2"/>
      <c r="BC95" s="2"/>
      <c r="BD95" s="2"/>
    </row>
    <row r="96" spans="2:62" ht="20.25" customHeight="1" x14ac:dyDescent="0.4">
      <c r="I96" s="2"/>
      <c r="J96" s="2"/>
      <c r="K96" s="335">
        <f>W86</f>
        <v>0</v>
      </c>
      <c r="L96" s="335"/>
      <c r="M96" s="335"/>
      <c r="N96" s="335"/>
      <c r="O96" s="205" t="s">
        <v>135</v>
      </c>
      <c r="P96" s="347">
        <f>U91</f>
        <v>0</v>
      </c>
      <c r="Q96" s="347"/>
      <c r="R96" s="347"/>
      <c r="S96" s="347"/>
      <c r="T96" s="205" t="s">
        <v>129</v>
      </c>
      <c r="U96" s="342">
        <f>ROUNDDOWN(K96+P96,1)</f>
        <v>0</v>
      </c>
      <c r="V96" s="342"/>
      <c r="W96" s="342"/>
      <c r="X96" s="342"/>
      <c r="Y96" s="137"/>
      <c r="Z96" s="137"/>
      <c r="AA96" s="348">
        <f>AM86</f>
        <v>0</v>
      </c>
      <c r="AB96" s="348"/>
      <c r="AC96" s="348"/>
      <c r="AD96" s="348"/>
      <c r="AE96" s="135" t="s">
        <v>135</v>
      </c>
      <c r="AF96" s="349">
        <f>AK91</f>
        <v>0</v>
      </c>
      <c r="AG96" s="349"/>
      <c r="AH96" s="349"/>
      <c r="AI96" s="349"/>
      <c r="AJ96" s="135" t="s">
        <v>129</v>
      </c>
      <c r="AK96" s="342">
        <f>ROUNDDOWN(AA96+AF96,1)</f>
        <v>0</v>
      </c>
      <c r="AL96" s="342"/>
      <c r="AM96" s="342"/>
      <c r="AN96" s="342"/>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K91:N91"/>
    <mergeCell ref="P91:S91"/>
    <mergeCell ref="U91:X91"/>
    <mergeCell ref="AA91:AD91"/>
    <mergeCell ref="AF91:AI91"/>
    <mergeCell ref="AK91:AN91"/>
    <mergeCell ref="W85:X85"/>
    <mergeCell ref="AA85:AB85"/>
    <mergeCell ref="AC85:AD85"/>
    <mergeCell ref="AE85:AF85"/>
    <mergeCell ref="AH85:AI85"/>
    <mergeCell ref="AJ85:AK85"/>
    <mergeCell ref="K85:L85"/>
    <mergeCell ref="M85:N85"/>
    <mergeCell ref="O85:P85"/>
    <mergeCell ref="R85:S85"/>
    <mergeCell ref="T85:U85"/>
    <mergeCell ref="AQ87:AR87"/>
    <mergeCell ref="AS87:AV87"/>
    <mergeCell ref="AC86:AD86"/>
    <mergeCell ref="AE86:AF86"/>
    <mergeCell ref="U94:X94"/>
    <mergeCell ref="AK94:AN94"/>
    <mergeCell ref="U95:X95"/>
    <mergeCell ref="AK95:AN95"/>
    <mergeCell ref="AQ90:AR90"/>
    <mergeCell ref="AS90:AV90"/>
    <mergeCell ref="AQ88:AR88"/>
    <mergeCell ref="AS88:AV88"/>
    <mergeCell ref="AQ89:AR89"/>
    <mergeCell ref="AS89:AV89"/>
    <mergeCell ref="AQ86:AR86"/>
    <mergeCell ref="K96:N96"/>
    <mergeCell ref="P96:S96"/>
    <mergeCell ref="U96:X96"/>
    <mergeCell ref="AA96:AD96"/>
    <mergeCell ref="AF96:AI96"/>
    <mergeCell ref="AK96:AN96"/>
    <mergeCell ref="R88:S88"/>
    <mergeCell ref="AH88:AI88"/>
    <mergeCell ref="K83:L83"/>
    <mergeCell ref="M83:N83"/>
    <mergeCell ref="O83:P83"/>
    <mergeCell ref="R83:S83"/>
    <mergeCell ref="T83:U83"/>
    <mergeCell ref="W83:X83"/>
    <mergeCell ref="AA83:AB83"/>
    <mergeCell ref="AC83:AD83"/>
    <mergeCell ref="AE83:AF83"/>
    <mergeCell ref="AH86:AI86"/>
    <mergeCell ref="AJ86:AK86"/>
    <mergeCell ref="AM86:AN86"/>
    <mergeCell ref="AM85:AN85"/>
    <mergeCell ref="K86:L86"/>
    <mergeCell ref="M86:N86"/>
    <mergeCell ref="O86:P86"/>
    <mergeCell ref="BA82:BD82"/>
    <mergeCell ref="AE82:AF82"/>
    <mergeCell ref="AH82:AI82"/>
    <mergeCell ref="AJ82:AK82"/>
    <mergeCell ref="AM82:AN82"/>
    <mergeCell ref="AQ82:AT82"/>
    <mergeCell ref="AV82:AY82"/>
    <mergeCell ref="R86:S86"/>
    <mergeCell ref="T86:U86"/>
    <mergeCell ref="W86:X86"/>
    <mergeCell ref="AA86:AB86"/>
    <mergeCell ref="AC84:AD84"/>
    <mergeCell ref="AE84:AF84"/>
    <mergeCell ref="AH84:AI84"/>
    <mergeCell ref="AJ84:AK84"/>
    <mergeCell ref="AM84:AN84"/>
    <mergeCell ref="AS86:AV86"/>
    <mergeCell ref="K82:L82"/>
    <mergeCell ref="M82:N82"/>
    <mergeCell ref="O82:P82"/>
    <mergeCell ref="R82:S82"/>
    <mergeCell ref="T82:U82"/>
    <mergeCell ref="W82:X82"/>
    <mergeCell ref="AA82:AB82"/>
    <mergeCell ref="AC82:AD82"/>
    <mergeCell ref="R81:S81"/>
    <mergeCell ref="T81:U81"/>
    <mergeCell ref="AC81:AD81"/>
    <mergeCell ref="AH83:AI83"/>
    <mergeCell ref="AJ83:AK83"/>
    <mergeCell ref="AM83:AN83"/>
    <mergeCell ref="K84:L84"/>
    <mergeCell ref="M84:N84"/>
    <mergeCell ref="O84:P84"/>
    <mergeCell ref="R84:S84"/>
    <mergeCell ref="T84:U84"/>
    <mergeCell ref="W84:X84"/>
    <mergeCell ref="AA84:AB84"/>
    <mergeCell ref="BF79:BI79"/>
    <mergeCell ref="K80:L81"/>
    <mergeCell ref="M80:P80"/>
    <mergeCell ref="R80:U80"/>
    <mergeCell ref="AA80:AB81"/>
    <mergeCell ref="AC80:AF80"/>
    <mergeCell ref="AH80:AK80"/>
    <mergeCell ref="BF80:BI80"/>
    <mergeCell ref="M81:N81"/>
    <mergeCell ref="O81:P81"/>
    <mergeCell ref="BA81:BD81"/>
    <mergeCell ref="BF81:BI81"/>
    <mergeCell ref="AE81:AF81"/>
    <mergeCell ref="AH81:AI81"/>
    <mergeCell ref="AJ81:AK81"/>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90:Z90 AO90:BA90">
    <cfRule type="expression" dxfId="136" priority="214">
      <formula>OR(#REF!=$B77,#REF!=$B77)</formula>
    </cfRule>
  </conditionalFormatting>
  <conditionalFormatting sqref="Z80 W80:X80 W89:Z89 AO89:BA89 AO80:BA80">
    <cfRule type="expression" dxfId="135" priority="215">
      <formula>OR(#REF!=$B78,#REF!=$B78)</formula>
    </cfRule>
  </conditionalFormatting>
  <conditionalFormatting sqref="AM90:AN90">
    <cfRule type="expression" dxfId="134" priority="212">
      <formula>OR(#REF!=$B77,#REF!=$B77)</formula>
    </cfRule>
  </conditionalFormatting>
  <conditionalFormatting sqref="AM80:AN80 AM89:AN89">
    <cfRule type="expression" dxfId="133" priority="213">
      <formula>OR(#REF!=$B78,#REF!=$B78)</formula>
    </cfRule>
  </conditionalFormatting>
  <conditionalFormatting sqref="BB18:BE18">
    <cfRule type="expression" dxfId="132" priority="211">
      <formula>INDIRECT(ADDRESS(ROW(),COLUMN()))=TRUNC(INDIRECT(ADDRESS(ROW(),COLUMN())))</formula>
    </cfRule>
  </conditionalFormatting>
  <conditionalFormatting sqref="BB20:BE20">
    <cfRule type="expression" dxfId="131" priority="210">
      <formula>INDIRECT(ADDRESS(ROW(),COLUMN()))=TRUNC(INDIRECT(ADDRESS(ROW(),COLUMN())))</formula>
    </cfRule>
  </conditionalFormatting>
  <conditionalFormatting sqref="BB22:BE22">
    <cfRule type="expression" dxfId="130" priority="209">
      <formula>INDIRECT(ADDRESS(ROW(),COLUMN()))=TRUNC(INDIRECT(ADDRESS(ROW(),COLUMN())))</formula>
    </cfRule>
  </conditionalFormatting>
  <conditionalFormatting sqref="BB24:BE24">
    <cfRule type="expression" dxfId="129" priority="208">
      <formula>INDIRECT(ADDRESS(ROW(),COLUMN()))=TRUNC(INDIRECT(ADDRESS(ROW(),COLUMN())))</formula>
    </cfRule>
  </conditionalFormatting>
  <conditionalFormatting sqref="BB26:BE26">
    <cfRule type="expression" dxfId="128" priority="207">
      <formula>INDIRECT(ADDRESS(ROW(),COLUMN()))=TRUNC(INDIRECT(ADDRESS(ROW(),COLUMN())))</formula>
    </cfRule>
  </conditionalFormatting>
  <conditionalFormatting sqref="BB28:BE28">
    <cfRule type="expression" dxfId="127" priority="206">
      <formula>INDIRECT(ADDRESS(ROW(),COLUMN()))=TRUNC(INDIRECT(ADDRESS(ROW(),COLUMN())))</formula>
    </cfRule>
  </conditionalFormatting>
  <conditionalFormatting sqref="BB30:BE30">
    <cfRule type="expression" dxfId="126" priority="205">
      <formula>INDIRECT(ADDRESS(ROW(),COLUMN()))=TRUNC(INDIRECT(ADDRESS(ROW(),COLUMN())))</formula>
    </cfRule>
  </conditionalFormatting>
  <conditionalFormatting sqref="BB32:BE32">
    <cfRule type="expression" dxfId="125" priority="204">
      <formula>INDIRECT(ADDRESS(ROW(),COLUMN()))=TRUNC(INDIRECT(ADDRESS(ROW(),COLUMN())))</formula>
    </cfRule>
  </conditionalFormatting>
  <conditionalFormatting sqref="BB34:BE34">
    <cfRule type="expression" dxfId="124" priority="203">
      <formula>INDIRECT(ADDRESS(ROW(),COLUMN()))=TRUNC(INDIRECT(ADDRESS(ROW(),COLUMN())))</formula>
    </cfRule>
  </conditionalFormatting>
  <conditionalFormatting sqref="BB36:BE36">
    <cfRule type="expression" dxfId="123" priority="202">
      <formula>INDIRECT(ADDRESS(ROW(),COLUMN()))=TRUNC(INDIRECT(ADDRESS(ROW(),COLUMN())))</formula>
    </cfRule>
  </conditionalFormatting>
  <conditionalFormatting sqref="BB38:BE38">
    <cfRule type="expression" dxfId="122" priority="201">
      <formula>INDIRECT(ADDRESS(ROW(),COLUMN()))=TRUNC(INDIRECT(ADDRESS(ROW(),COLUMN())))</formula>
    </cfRule>
  </conditionalFormatting>
  <conditionalFormatting sqref="BB40:BE40">
    <cfRule type="expression" dxfId="121" priority="200">
      <formula>INDIRECT(ADDRESS(ROW(),COLUMN()))=TRUNC(INDIRECT(ADDRESS(ROW(),COLUMN())))</formula>
    </cfRule>
  </conditionalFormatting>
  <conditionalFormatting sqref="BB42:BE42">
    <cfRule type="expression" dxfId="120" priority="199">
      <formula>INDIRECT(ADDRESS(ROW(),COLUMN()))=TRUNC(INDIRECT(ADDRESS(ROW(),COLUMN())))</formula>
    </cfRule>
  </conditionalFormatting>
  <conditionalFormatting sqref="BB44:BE44">
    <cfRule type="expression" dxfId="119" priority="198">
      <formula>INDIRECT(ADDRESS(ROW(),COLUMN()))=TRUNC(INDIRECT(ADDRESS(ROW(),COLUMN())))</formula>
    </cfRule>
  </conditionalFormatting>
  <conditionalFormatting sqref="BB46:BE46">
    <cfRule type="expression" dxfId="118" priority="197">
      <formula>INDIRECT(ADDRESS(ROW(),COLUMN()))=TRUNC(INDIRECT(ADDRESS(ROW(),COLUMN())))</formula>
    </cfRule>
  </conditionalFormatting>
  <conditionalFormatting sqref="BB48:BE48">
    <cfRule type="expression" dxfId="117" priority="196">
      <formula>INDIRECT(ADDRESS(ROW(),COLUMN()))=TRUNC(INDIRECT(ADDRESS(ROW(),COLUMN())))</formula>
    </cfRule>
  </conditionalFormatting>
  <conditionalFormatting sqref="BB50:BE50">
    <cfRule type="expression" dxfId="116" priority="195">
      <formula>INDIRECT(ADDRESS(ROW(),COLUMN()))=TRUNC(INDIRECT(ADDRESS(ROW(),COLUMN())))</formula>
    </cfRule>
  </conditionalFormatting>
  <conditionalFormatting sqref="BB52:BE52">
    <cfRule type="expression" dxfId="115" priority="194">
      <formula>INDIRECT(ADDRESS(ROW(),COLUMN()))=TRUNC(INDIRECT(ADDRESS(ROW(),COLUMN())))</formula>
    </cfRule>
  </conditionalFormatting>
  <conditionalFormatting sqref="BB54:BE54">
    <cfRule type="expression" dxfId="114" priority="193">
      <formula>INDIRECT(ADDRESS(ROW(),COLUMN()))=TRUNC(INDIRECT(ADDRESS(ROW(),COLUMN())))</formula>
    </cfRule>
  </conditionalFormatting>
  <conditionalFormatting sqref="BB56:BE56">
    <cfRule type="expression" dxfId="113" priority="192">
      <formula>INDIRECT(ADDRESS(ROW(),COLUMN()))=TRUNC(INDIRECT(ADDRESS(ROW(),COLUMN())))</formula>
    </cfRule>
  </conditionalFormatting>
  <conditionalFormatting sqref="BB58:BE58">
    <cfRule type="expression" dxfId="112" priority="191">
      <formula>INDIRECT(ADDRESS(ROW(),COLUMN()))=TRUNC(INDIRECT(ADDRESS(ROW(),COLUMN())))</formula>
    </cfRule>
  </conditionalFormatting>
  <conditionalFormatting sqref="BB60:BE60">
    <cfRule type="expression" dxfId="111" priority="190">
      <formula>INDIRECT(ADDRESS(ROW(),COLUMN()))=TRUNC(INDIRECT(ADDRESS(ROW(),COLUMN())))</formula>
    </cfRule>
  </conditionalFormatting>
  <conditionalFormatting sqref="BB62:BE62">
    <cfRule type="expression" dxfId="110" priority="189">
      <formula>INDIRECT(ADDRESS(ROW(),COLUMN()))=TRUNC(INDIRECT(ADDRESS(ROW(),COLUMN())))</formula>
    </cfRule>
  </conditionalFormatting>
  <conditionalFormatting sqref="BB64:BE64">
    <cfRule type="expression" dxfId="109" priority="188">
      <formula>INDIRECT(ADDRESS(ROW(),COLUMN()))=TRUNC(INDIRECT(ADDRESS(ROW(),COLUMN())))</formula>
    </cfRule>
  </conditionalFormatting>
  <conditionalFormatting sqref="BB66:BE66">
    <cfRule type="expression" dxfId="108" priority="187">
      <formula>INDIRECT(ADDRESS(ROW(),COLUMN()))=TRUNC(INDIRECT(ADDRESS(ROW(),COLUMN())))</formula>
    </cfRule>
  </conditionalFormatting>
  <conditionalFormatting sqref="BB68:BE68">
    <cfRule type="expression" dxfId="107" priority="186">
      <formula>INDIRECT(ADDRESS(ROW(),COLUMN()))=TRUNC(INDIRECT(ADDRESS(ROW(),COLUMN())))</formula>
    </cfRule>
  </conditionalFormatting>
  <conditionalFormatting sqref="BB70:BE70">
    <cfRule type="expression" dxfId="106" priority="185">
      <formula>INDIRECT(ADDRESS(ROW(),COLUMN()))=TRUNC(INDIRECT(ADDRESS(ROW(),COLUMN())))</formula>
    </cfRule>
  </conditionalFormatting>
  <conditionalFormatting sqref="AC86:AN86 AG82:AN85">
    <cfRule type="expression" dxfId="105" priority="181">
      <formula>INDIRECT(ADDRESS(ROW(),COLUMN()))=TRUNC(INDIRECT(ADDRESS(ROW(),COLUMN())))</formula>
    </cfRule>
  </conditionalFormatting>
  <conditionalFormatting sqref="M82:X86">
    <cfRule type="expression" dxfId="104" priority="182">
      <formula>INDIRECT(ADDRESS(ROW(),COLUMN()))=TRUNC(INDIRECT(ADDRESS(ROW(),COLUMN())))</formula>
    </cfRule>
  </conditionalFormatting>
  <conditionalFormatting sqref="K91:N91">
    <cfRule type="expression" dxfId="103" priority="180">
      <formula>INDIRECT(ADDRESS(ROW(),COLUMN()))=TRUNC(INDIRECT(ADDRESS(ROW(),COLUMN())))</formula>
    </cfRule>
  </conditionalFormatting>
  <conditionalFormatting sqref="AA91:AD91">
    <cfRule type="expression" dxfId="102" priority="179">
      <formula>INDIRECT(ADDRESS(ROW(),COLUMN()))=TRUNC(INDIRECT(ADDRESS(ROW(),COLUMN())))</formula>
    </cfRule>
  </conditionalFormatting>
  <conditionalFormatting sqref="AC82:AF85">
    <cfRule type="expression" dxfId="101" priority="178">
      <formula>INDIRECT(ADDRESS(ROW(),COLUMN()))=TRUNC(INDIRECT(ADDRESS(ROW(),COLUMN())))</formula>
    </cfRule>
  </conditionalFormatting>
  <conditionalFormatting sqref="W18:BA18">
    <cfRule type="expression" dxfId="100" priority="176">
      <formula>INDIRECT(ADDRESS(ROW(),COLUMN()))=TRUNC(INDIRECT(ADDRESS(ROW(),COLUMN())))</formula>
    </cfRule>
  </conditionalFormatting>
  <conditionalFormatting sqref="W20:BA20">
    <cfRule type="expression" dxfId="99" priority="177">
      <formula>INDIRECT(ADDRESS(ROW(),COLUMN()))=TRUNC(INDIRECT(ADDRESS(ROW(),COLUMN())))</formula>
    </cfRule>
  </conditionalFormatting>
  <conditionalFormatting sqref="W22:BA22">
    <cfRule type="expression" dxfId="98" priority="175">
      <formula>INDIRECT(ADDRESS(ROW(),COLUMN()))=TRUNC(INDIRECT(ADDRESS(ROW(),COLUMN())))</formula>
    </cfRule>
  </conditionalFormatting>
  <conditionalFormatting sqref="W24:BA24">
    <cfRule type="expression" dxfId="97" priority="174">
      <formula>INDIRECT(ADDRESS(ROW(),COLUMN()))=TRUNC(INDIRECT(ADDRESS(ROW(),COLUMN())))</formula>
    </cfRule>
  </conditionalFormatting>
  <conditionalFormatting sqref="W26:BA26">
    <cfRule type="expression" dxfId="96" priority="173">
      <formula>INDIRECT(ADDRESS(ROW(),COLUMN()))=TRUNC(INDIRECT(ADDRESS(ROW(),COLUMN())))</formula>
    </cfRule>
  </conditionalFormatting>
  <conditionalFormatting sqref="W28:BA28">
    <cfRule type="expression" dxfId="95" priority="172">
      <formula>INDIRECT(ADDRESS(ROW(),COLUMN()))=TRUNC(INDIRECT(ADDRESS(ROW(),COLUMN())))</formula>
    </cfRule>
  </conditionalFormatting>
  <conditionalFormatting sqref="W30:BA30">
    <cfRule type="expression" dxfId="94" priority="171">
      <formula>INDIRECT(ADDRESS(ROW(),COLUMN()))=TRUNC(INDIRECT(ADDRESS(ROW(),COLUMN())))</formula>
    </cfRule>
  </conditionalFormatting>
  <conditionalFormatting sqref="W32:BA32">
    <cfRule type="expression" dxfId="93" priority="170">
      <formula>INDIRECT(ADDRESS(ROW(),COLUMN()))=TRUNC(INDIRECT(ADDRESS(ROW(),COLUMN())))</formula>
    </cfRule>
  </conditionalFormatting>
  <conditionalFormatting sqref="W34:BA34">
    <cfRule type="expression" dxfId="92" priority="169">
      <formula>INDIRECT(ADDRESS(ROW(),COLUMN()))=TRUNC(INDIRECT(ADDRESS(ROW(),COLUMN())))</formula>
    </cfRule>
  </conditionalFormatting>
  <conditionalFormatting sqref="W36:BA36">
    <cfRule type="expression" dxfId="91" priority="168">
      <formula>INDIRECT(ADDRESS(ROW(),COLUMN()))=TRUNC(INDIRECT(ADDRESS(ROW(),COLUMN())))</formula>
    </cfRule>
  </conditionalFormatting>
  <conditionalFormatting sqref="W38:BA38">
    <cfRule type="expression" dxfId="90" priority="167">
      <formula>INDIRECT(ADDRESS(ROW(),COLUMN()))=TRUNC(INDIRECT(ADDRESS(ROW(),COLUMN())))</formula>
    </cfRule>
  </conditionalFormatting>
  <conditionalFormatting sqref="W40:BA40">
    <cfRule type="expression" dxfId="89" priority="166">
      <formula>INDIRECT(ADDRESS(ROW(),COLUMN()))=TRUNC(INDIRECT(ADDRESS(ROW(),COLUMN())))</formula>
    </cfRule>
  </conditionalFormatting>
  <conditionalFormatting sqref="W42:BA42">
    <cfRule type="expression" dxfId="88" priority="165">
      <formula>INDIRECT(ADDRESS(ROW(),COLUMN()))=TRUNC(INDIRECT(ADDRESS(ROW(),COLUMN())))</formula>
    </cfRule>
  </conditionalFormatting>
  <conditionalFormatting sqref="W44:BA44">
    <cfRule type="expression" dxfId="87" priority="164">
      <formula>INDIRECT(ADDRESS(ROW(),COLUMN()))=TRUNC(INDIRECT(ADDRESS(ROW(),COLUMN())))</formula>
    </cfRule>
  </conditionalFormatting>
  <conditionalFormatting sqref="W46:BA46">
    <cfRule type="expression" dxfId="86" priority="163">
      <formula>INDIRECT(ADDRESS(ROW(),COLUMN()))=TRUNC(INDIRECT(ADDRESS(ROW(),COLUMN())))</formula>
    </cfRule>
  </conditionalFormatting>
  <conditionalFormatting sqref="W48:BA48">
    <cfRule type="expression" dxfId="85" priority="162">
      <formula>INDIRECT(ADDRESS(ROW(),COLUMN()))=TRUNC(INDIRECT(ADDRESS(ROW(),COLUMN())))</formula>
    </cfRule>
  </conditionalFormatting>
  <conditionalFormatting sqref="W50:BA50">
    <cfRule type="expression" dxfId="84" priority="161">
      <formula>INDIRECT(ADDRESS(ROW(),COLUMN()))=TRUNC(INDIRECT(ADDRESS(ROW(),COLUMN())))</formula>
    </cfRule>
  </conditionalFormatting>
  <conditionalFormatting sqref="W52:BA52">
    <cfRule type="expression" dxfId="83" priority="160">
      <formula>INDIRECT(ADDRESS(ROW(),COLUMN()))=TRUNC(INDIRECT(ADDRESS(ROW(),COLUMN())))</formula>
    </cfRule>
  </conditionalFormatting>
  <conditionalFormatting sqref="W54:BA54">
    <cfRule type="expression" dxfId="82" priority="159">
      <formula>INDIRECT(ADDRESS(ROW(),COLUMN()))=TRUNC(INDIRECT(ADDRESS(ROW(),COLUMN())))</formula>
    </cfRule>
  </conditionalFormatting>
  <conditionalFormatting sqref="W56:BA56">
    <cfRule type="expression" dxfId="81" priority="158">
      <formula>INDIRECT(ADDRESS(ROW(),COLUMN()))=TRUNC(INDIRECT(ADDRESS(ROW(),COLUMN())))</formula>
    </cfRule>
  </conditionalFormatting>
  <conditionalFormatting sqref="W58:BA58">
    <cfRule type="expression" dxfId="80" priority="157">
      <formula>INDIRECT(ADDRESS(ROW(),COLUMN()))=TRUNC(INDIRECT(ADDRESS(ROW(),COLUMN())))</formula>
    </cfRule>
  </conditionalFormatting>
  <conditionalFormatting sqref="W60:BA60">
    <cfRule type="expression" dxfId="79" priority="156">
      <formula>INDIRECT(ADDRESS(ROW(),COLUMN()))=TRUNC(INDIRECT(ADDRESS(ROW(),COLUMN())))</formula>
    </cfRule>
  </conditionalFormatting>
  <conditionalFormatting sqref="W62:BA62">
    <cfRule type="expression" dxfId="78" priority="155">
      <formula>INDIRECT(ADDRESS(ROW(),COLUMN()))=TRUNC(INDIRECT(ADDRESS(ROW(),COLUMN())))</formula>
    </cfRule>
  </conditionalFormatting>
  <conditionalFormatting sqref="W64:BA64">
    <cfRule type="expression" dxfId="77" priority="154">
      <formula>INDIRECT(ADDRESS(ROW(),COLUMN()))=TRUNC(INDIRECT(ADDRESS(ROW(),COLUMN())))</formula>
    </cfRule>
  </conditionalFormatting>
  <conditionalFormatting sqref="W66:BA66">
    <cfRule type="expression" dxfId="76" priority="153">
      <formula>INDIRECT(ADDRESS(ROW(),COLUMN()))=TRUNC(INDIRECT(ADDRESS(ROW(),COLUMN())))</formula>
    </cfRule>
  </conditionalFormatting>
  <conditionalFormatting sqref="W68:BA68">
    <cfRule type="expression" dxfId="75" priority="152">
      <formula>INDIRECT(ADDRESS(ROW(),COLUMN()))=TRUNC(INDIRECT(ADDRESS(ROW(),COLUMN())))</formula>
    </cfRule>
  </conditionalFormatting>
  <conditionalFormatting sqref="W70:BA70">
    <cfRule type="expression" dxfId="74" priority="151">
      <formula>INDIRECT(ADDRESS(ROW(),COLUMN()))=TRUNC(INDIRECT(ADDRESS(ROW(),COLUMN())))</formula>
    </cfRule>
  </conditionalFormatting>
  <conditionalFormatting sqref="BB72:BE72">
    <cfRule type="expression" dxfId="73" priority="6">
      <formula>INDIRECT(ADDRESS(ROW(),COLUMN()))=TRUNC(INDIRECT(ADDRESS(ROW(),COLUMN())))</formula>
    </cfRule>
  </conditionalFormatting>
  <conditionalFormatting sqref="BB74:BE74">
    <cfRule type="expression" dxfId="72" priority="5">
      <formula>INDIRECT(ADDRESS(ROW(),COLUMN()))=TRUNC(INDIRECT(ADDRESS(ROW(),COLUMN())))</formula>
    </cfRule>
  </conditionalFormatting>
  <conditionalFormatting sqref="BB76:BE76">
    <cfRule type="expression" dxfId="71" priority="4">
      <formula>INDIRECT(ADDRESS(ROW(),COLUMN()))=TRUNC(INDIRECT(ADDRESS(ROW(),COLUMN())))</formula>
    </cfRule>
  </conditionalFormatting>
  <conditionalFormatting sqref="W72:BA72">
    <cfRule type="expression" dxfId="70" priority="3">
      <formula>INDIRECT(ADDRESS(ROW(),COLUMN()))=TRUNC(INDIRECT(ADDRESS(ROW(),COLUMN())))</formula>
    </cfRule>
  </conditionalFormatting>
  <conditionalFormatting sqref="W74:BA74">
    <cfRule type="expression" dxfId="69" priority="2">
      <formula>INDIRECT(ADDRESS(ROW(),COLUMN()))=TRUNC(INDIRECT(ADDRESS(ROW(),COLUMN())))</formula>
    </cfRule>
  </conditionalFormatting>
  <conditionalFormatting sqref="W76:BA76">
    <cfRule type="expression" dxfId="68" priority="1">
      <formula>INDIRECT(ADDRESS(ROW(),COLUMN()))=TRUNC(INDIRECT(ADDRESS(ROW(),COLUMN())))</formula>
    </cfRule>
  </conditionalFormatting>
  <dataValidations count="11">
    <dataValidation type="list" allowBlank="1" showInputMessage="1" sqref="I17:J76" xr:uid="{00000000-0002-0000-00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1000000}">
      <formula1>シフト記号表</formula1>
    </dataValidation>
    <dataValidation type="list" allowBlank="1" showInputMessage="1" sqref="C17:D76" xr:uid="{00000000-0002-0000-0000-000003000000}">
      <formula1>職種</formula1>
    </dataValidation>
    <dataValidation type="list" allowBlank="1" showInputMessage="1" showErrorMessage="1" sqref="BE4:BH4" xr:uid="{00000000-0002-0000-0000-000004000000}">
      <formula1>"予定,実績,予定・実績"</formula1>
    </dataValidation>
    <dataValidation type="decimal" allowBlank="1" showInputMessage="1" showErrorMessage="1" error="入力可能範囲　32～40" sqref="BA6:BB6" xr:uid="{00000000-0002-0000-0000-000005000000}">
      <formula1>32</formula1>
      <formula2>40</formula2>
    </dataValidation>
    <dataValidation type="list" allowBlank="1" showInputMessage="1" showErrorMessage="1" sqref="AF3:AF4" xr:uid="{00000000-0002-0000-0000-000006000000}">
      <formula1>#REF!</formula1>
    </dataValidation>
    <dataValidation type="list" allowBlank="1" showInputMessage="1" showErrorMessage="1" sqref="BE3:BH3" xr:uid="{00000000-0002-0000-0000-000007000000}">
      <formula1>"４週,暦月"</formula1>
    </dataValidation>
    <dataValidation type="list" allowBlank="1" showInputMessage="1" showErrorMessage="1" sqref="R88:S88" xr:uid="{00000000-0002-0000-0000-000008000000}">
      <formula1>"週,暦月"</formula1>
    </dataValidation>
    <dataValidation allowBlank="1" showInputMessage="1" showErrorMessage="1" error="入力可能範囲　32～40" sqref="BE10" xr:uid="{00000000-0002-0000-0000-000009000000}"/>
    <dataValidation errorStyle="information" allowBlank="1" showInputMessage="1" error="プルダウンにないケースは直接入力してください。" sqref="AT1:BI1" xr:uid="{00000000-0002-0000-0000-00000A000000}"/>
    <dataValidation type="list" errorStyle="warning" allowBlank="1" showInputMessage="1" error="リストにない場合のみ、入力してください。" sqref="K17:N76" xr:uid="{00000000-0002-0000-0000-000002000000}">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rowBreaks count="1" manualBreakCount="1">
    <brk id="7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52"/>
  <sheetViews>
    <sheetView zoomScale="75" zoomScaleNormal="75" workbookViewId="0">
      <selection activeCell="N2" sqref="N2"/>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174</v>
      </c>
      <c r="F3" s="88" t="s">
        <v>175</v>
      </c>
      <c r="G3" s="87"/>
      <c r="H3" s="87"/>
      <c r="I3" s="87"/>
      <c r="J3" s="88"/>
      <c r="K3" s="87"/>
      <c r="L3" s="87"/>
    </row>
    <row r="4" spans="2:14" x14ac:dyDescent="0.4">
      <c r="B4" s="85"/>
      <c r="F4" s="355" t="s">
        <v>34</v>
      </c>
      <c r="G4" s="355"/>
      <c r="H4" s="355"/>
      <c r="I4" s="355"/>
      <c r="J4" s="355"/>
      <c r="K4" s="355"/>
      <c r="L4" s="355"/>
      <c r="N4" s="355" t="s">
        <v>181</v>
      </c>
    </row>
    <row r="5" spans="2:14" x14ac:dyDescent="0.4">
      <c r="B5" s="83" t="s">
        <v>20</v>
      </c>
      <c r="C5" s="83" t="s">
        <v>4</v>
      </c>
      <c r="F5" s="83" t="s">
        <v>182</v>
      </c>
      <c r="G5" s="83"/>
      <c r="H5" s="83" t="s">
        <v>183</v>
      </c>
      <c r="J5" s="83" t="s">
        <v>35</v>
      </c>
      <c r="L5" s="83" t="s">
        <v>34</v>
      </c>
      <c r="N5" s="35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205</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227</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84</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184</v>
      </c>
    </row>
    <row r="42" spans="2:14" x14ac:dyDescent="0.4">
      <c r="B42" s="89"/>
      <c r="C42" s="98" t="s">
        <v>185</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186</v>
      </c>
    </row>
    <row r="45" spans="2:14" x14ac:dyDescent="0.4">
      <c r="B45" s="89"/>
      <c r="C45" s="98" t="s">
        <v>187</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186</v>
      </c>
    </row>
    <row r="49" spans="3:4" x14ac:dyDescent="0.4">
      <c r="C49" s="85" t="s">
        <v>188</v>
      </c>
      <c r="D49" s="85"/>
    </row>
    <row r="50" spans="3:4" x14ac:dyDescent="0.4">
      <c r="C50" s="85" t="s">
        <v>189</v>
      </c>
      <c r="D50" s="85"/>
    </row>
    <row r="51" spans="3:4" x14ac:dyDescent="0.4">
      <c r="C51" s="85" t="s">
        <v>190</v>
      </c>
      <c r="D51" s="85"/>
    </row>
    <row r="52" spans="3:4" x14ac:dyDescent="0.4">
      <c r="C52" s="85" t="s">
        <v>191</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B107"/>
  <sheetViews>
    <sheetView workbookViewId="0">
      <selection activeCell="I1" sqref="I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88</v>
      </c>
      <c r="D1" s="45"/>
      <c r="E1" s="45"/>
      <c r="F1" s="45"/>
    </row>
    <row r="2" spans="2:11" s="47" customFormat="1" ht="20.25" customHeight="1" x14ac:dyDescent="0.4">
      <c r="B2" s="46" t="s">
        <v>261</v>
      </c>
      <c r="C2" s="46"/>
      <c r="D2" s="45"/>
      <c r="E2" s="45"/>
      <c r="F2" s="45"/>
    </row>
    <row r="3" spans="2:11" s="47" customFormat="1" ht="20.25" customHeight="1" x14ac:dyDescent="0.4">
      <c r="B3" s="46"/>
      <c r="C3" s="46"/>
      <c r="D3" s="45"/>
      <c r="E3" s="45"/>
      <c r="F3" s="45"/>
    </row>
    <row r="4" spans="2:11" s="52" customFormat="1" ht="20.25" customHeight="1" x14ac:dyDescent="0.4">
      <c r="B4" s="79"/>
      <c r="C4" s="45" t="s">
        <v>176</v>
      </c>
      <c r="D4" s="45"/>
      <c r="F4" s="356" t="s">
        <v>177</v>
      </c>
      <c r="G4" s="356"/>
      <c r="H4" s="356"/>
      <c r="I4" s="356"/>
      <c r="J4" s="356"/>
      <c r="K4" s="356"/>
    </row>
    <row r="5" spans="2:11" s="52" customFormat="1" ht="20.25" customHeight="1" x14ac:dyDescent="0.4">
      <c r="B5" s="80"/>
      <c r="C5" s="45" t="s">
        <v>178</v>
      </c>
      <c r="D5" s="45"/>
      <c r="F5" s="356"/>
      <c r="G5" s="356"/>
      <c r="H5" s="356"/>
      <c r="I5" s="356"/>
      <c r="J5" s="356"/>
      <c r="K5" s="356"/>
    </row>
    <row r="6" spans="2:11" s="47" customFormat="1" ht="20.25" customHeight="1" x14ac:dyDescent="0.4">
      <c r="B6" s="49" t="s">
        <v>171</v>
      </c>
      <c r="C6" s="45"/>
      <c r="D6" s="45"/>
      <c r="E6" s="48"/>
      <c r="F6" s="50"/>
    </row>
    <row r="7" spans="2:11" s="47" customFormat="1" ht="20.25" customHeight="1" x14ac:dyDescent="0.4">
      <c r="B7" s="46"/>
      <c r="C7" s="46"/>
      <c r="D7" s="45"/>
      <c r="E7" s="48"/>
      <c r="F7" s="50"/>
    </row>
    <row r="8" spans="2:11" s="47" customFormat="1" ht="20.25" customHeight="1" x14ac:dyDescent="0.4">
      <c r="B8" s="45" t="s">
        <v>89</v>
      </c>
      <c r="C8" s="46"/>
      <c r="D8" s="45"/>
      <c r="E8" s="48"/>
      <c r="F8" s="50"/>
    </row>
    <row r="9" spans="2:11" s="47" customFormat="1" ht="20.25" customHeight="1" x14ac:dyDescent="0.4">
      <c r="B9" s="46"/>
      <c r="C9" s="46"/>
      <c r="D9" s="45"/>
      <c r="E9" s="45"/>
      <c r="F9" s="45"/>
    </row>
    <row r="10" spans="2:11" s="47" customFormat="1" ht="20.25" customHeight="1" x14ac:dyDescent="0.4">
      <c r="B10" s="45" t="s">
        <v>208</v>
      </c>
      <c r="C10" s="46"/>
      <c r="D10" s="45"/>
      <c r="E10" s="45"/>
      <c r="F10" s="45"/>
    </row>
    <row r="11" spans="2:11" s="47" customFormat="1" ht="20.25" customHeight="1" x14ac:dyDescent="0.4">
      <c r="B11" s="45"/>
      <c r="C11" s="46"/>
      <c r="D11" s="45"/>
    </row>
    <row r="12" spans="2:11" s="47" customFormat="1" ht="20.25" customHeight="1" x14ac:dyDescent="0.4">
      <c r="B12" s="45" t="s">
        <v>217</v>
      </c>
      <c r="C12" s="46"/>
      <c r="D12" s="45"/>
    </row>
    <row r="13" spans="2:11" s="47" customFormat="1" ht="20.25" customHeight="1" x14ac:dyDescent="0.4">
      <c r="B13" s="45"/>
      <c r="C13" s="46"/>
      <c r="D13" s="45"/>
    </row>
    <row r="14" spans="2:11" s="47" customFormat="1" ht="20.25" customHeight="1" x14ac:dyDescent="0.4">
      <c r="B14" s="45" t="s">
        <v>209</v>
      </c>
      <c r="C14" s="46"/>
      <c r="D14" s="45"/>
    </row>
    <row r="15" spans="2:11" s="47" customFormat="1" ht="20.25" customHeight="1" x14ac:dyDescent="0.4">
      <c r="B15" s="45"/>
      <c r="C15" s="46"/>
      <c r="D15" s="45"/>
    </row>
    <row r="16" spans="2:11" s="47" customFormat="1" ht="20.25" customHeight="1" x14ac:dyDescent="0.4">
      <c r="B16" s="45" t="s">
        <v>280</v>
      </c>
      <c r="C16" s="46"/>
      <c r="D16" s="45"/>
    </row>
    <row r="17" spans="2:25" s="47" customFormat="1" ht="20.25" customHeight="1" x14ac:dyDescent="0.4">
      <c r="B17" s="45"/>
      <c r="C17" s="46"/>
      <c r="D17" s="45"/>
    </row>
    <row r="18" spans="2:25" s="47" customFormat="1" ht="17.25" customHeight="1" x14ac:dyDescent="0.4">
      <c r="B18" s="45" t="s">
        <v>250</v>
      </c>
      <c r="C18" s="45"/>
      <c r="D18" s="45"/>
    </row>
    <row r="19" spans="2:25" s="47" customFormat="1" ht="17.25" customHeight="1" x14ac:dyDescent="0.4">
      <c r="B19" s="45" t="s">
        <v>262</v>
      </c>
      <c r="C19" s="45"/>
      <c r="D19" s="45"/>
    </row>
    <row r="20" spans="2:25" s="47" customFormat="1" ht="17.25" customHeight="1" x14ac:dyDescent="0.4">
      <c r="B20" s="45"/>
      <c r="C20" s="45"/>
      <c r="D20" s="45"/>
    </row>
    <row r="21" spans="2:25" s="47" customFormat="1" ht="17.25" customHeight="1" x14ac:dyDescent="0.4">
      <c r="B21" s="45"/>
      <c r="C21" s="22" t="s">
        <v>20</v>
      </c>
      <c r="D21" s="22" t="s">
        <v>3</v>
      </c>
    </row>
    <row r="22" spans="2:25" s="47" customFormat="1" ht="17.25" customHeight="1" x14ac:dyDescent="0.4">
      <c r="B22" s="45"/>
      <c r="C22" s="22">
        <v>1</v>
      </c>
      <c r="D22" s="51" t="s">
        <v>70</v>
      </c>
    </row>
    <row r="23" spans="2:25" s="47" customFormat="1" ht="17.25" customHeight="1" x14ac:dyDescent="0.4">
      <c r="B23" s="45"/>
      <c r="C23" s="22">
        <v>2</v>
      </c>
      <c r="D23" s="51" t="s">
        <v>98</v>
      </c>
    </row>
    <row r="24" spans="2:25" s="47" customFormat="1" ht="17.25" customHeight="1" x14ac:dyDescent="0.4">
      <c r="B24" s="45"/>
      <c r="C24" s="22">
        <v>3</v>
      </c>
      <c r="D24" s="51" t="s">
        <v>99</v>
      </c>
    </row>
    <row r="25" spans="2:25" s="47" customFormat="1" ht="17.25" customHeight="1" x14ac:dyDescent="0.4">
      <c r="B25" s="45"/>
      <c r="C25" s="22">
        <v>4</v>
      </c>
      <c r="D25" s="51" t="s">
        <v>100</v>
      </c>
    </row>
    <row r="26" spans="2:25" s="47" customFormat="1" ht="17.25" customHeight="1" x14ac:dyDescent="0.4">
      <c r="B26" s="45"/>
      <c r="C26" s="22">
        <v>5</v>
      </c>
      <c r="D26" s="51" t="s">
        <v>101</v>
      </c>
    </row>
    <row r="27" spans="2:25" s="47" customFormat="1" ht="17.25" customHeight="1" x14ac:dyDescent="0.4">
      <c r="B27" s="45"/>
      <c r="C27" s="22">
        <v>6</v>
      </c>
      <c r="D27" s="51" t="s">
        <v>230</v>
      </c>
    </row>
    <row r="28" spans="2:25" s="47" customFormat="1" ht="17.25" customHeight="1" x14ac:dyDescent="0.4">
      <c r="B28" s="45"/>
      <c r="C28" s="48"/>
      <c r="D28" s="50"/>
    </row>
    <row r="29" spans="2:25" s="47" customFormat="1" ht="17.25" customHeight="1" x14ac:dyDescent="0.4">
      <c r="B29" s="45" t="s">
        <v>251</v>
      </c>
      <c r="C29" s="45"/>
      <c r="D29" s="45"/>
      <c r="E29" s="52"/>
      <c r="F29" s="52"/>
    </row>
    <row r="30" spans="2:25" s="47" customFormat="1" ht="17.25" customHeight="1" x14ac:dyDescent="0.4">
      <c r="B30" s="45" t="s">
        <v>90</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91</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92</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93</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172</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94</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173</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252</v>
      </c>
      <c r="C42" s="45"/>
      <c r="D42" s="45"/>
    </row>
    <row r="43" spans="2:51" s="47" customFormat="1" ht="17.25" customHeight="1" x14ac:dyDescent="0.4">
      <c r="B43" s="45" t="s">
        <v>166</v>
      </c>
      <c r="C43" s="45"/>
      <c r="D43" s="45"/>
      <c r="AH43" s="21"/>
      <c r="AI43" s="21"/>
      <c r="AJ43" s="21"/>
      <c r="AK43" s="21"/>
      <c r="AL43" s="21"/>
      <c r="AM43" s="21"/>
      <c r="AN43" s="21"/>
      <c r="AO43" s="21"/>
      <c r="AP43" s="21"/>
      <c r="AQ43" s="21"/>
      <c r="AR43" s="21"/>
      <c r="AS43" s="21"/>
    </row>
    <row r="44" spans="2:51" s="47" customFormat="1" ht="17.25" customHeight="1" x14ac:dyDescent="0.4">
      <c r="B44" s="55" t="s">
        <v>167</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253</v>
      </c>
      <c r="C46" s="45"/>
    </row>
    <row r="47" spans="2:51" s="47" customFormat="1" ht="17.25" customHeight="1" x14ac:dyDescent="0.4">
      <c r="B47" s="45"/>
      <c r="C47" s="45"/>
    </row>
    <row r="48" spans="2:51" s="47" customFormat="1" ht="17.25" customHeight="1" x14ac:dyDescent="0.4">
      <c r="B48" s="45" t="s">
        <v>254</v>
      </c>
      <c r="C48" s="45"/>
    </row>
    <row r="49" spans="2:54" s="47" customFormat="1" ht="17.25" customHeight="1" x14ac:dyDescent="0.4">
      <c r="B49" s="45" t="s">
        <v>211</v>
      </c>
      <c r="C49" s="45"/>
    </row>
    <row r="50" spans="2:54" s="47" customFormat="1" ht="17.25" customHeight="1" x14ac:dyDescent="0.4">
      <c r="B50" s="45"/>
      <c r="C50" s="45"/>
    </row>
    <row r="51" spans="2:54" s="47" customFormat="1" ht="17.25" customHeight="1" x14ac:dyDescent="0.4">
      <c r="B51" s="45" t="s">
        <v>255</v>
      </c>
      <c r="C51" s="45"/>
    </row>
    <row r="52" spans="2:54" s="47" customFormat="1" ht="17.25" customHeight="1" x14ac:dyDescent="0.4">
      <c r="B52" s="45" t="s">
        <v>95</v>
      </c>
      <c r="C52" s="45"/>
    </row>
    <row r="53" spans="2:54" s="47" customFormat="1" ht="17.25" customHeight="1" x14ac:dyDescent="0.4">
      <c r="B53" s="45"/>
      <c r="C53" s="45"/>
    </row>
    <row r="54" spans="2:54" s="47" customFormat="1" ht="17.25" customHeight="1" x14ac:dyDescent="0.4">
      <c r="B54" s="45" t="s">
        <v>256</v>
      </c>
      <c r="C54" s="45"/>
      <c r="D54" s="45"/>
    </row>
    <row r="55" spans="2:54" s="47" customFormat="1" ht="17.25" customHeight="1" x14ac:dyDescent="0.4">
      <c r="B55" s="45"/>
      <c r="C55" s="45"/>
      <c r="D55" s="45"/>
    </row>
    <row r="56" spans="2:54" s="47" customFormat="1" ht="17.25" customHeight="1" x14ac:dyDescent="0.4">
      <c r="B56" s="52" t="s">
        <v>257</v>
      </c>
      <c r="C56" s="52"/>
      <c r="D56" s="45"/>
    </row>
    <row r="57" spans="2:54" s="47" customFormat="1" ht="17.25" customHeight="1" x14ac:dyDescent="0.4">
      <c r="B57" s="52" t="s">
        <v>96</v>
      </c>
      <c r="C57" s="52"/>
      <c r="D57" s="45"/>
    </row>
    <row r="58" spans="2:54" s="47" customFormat="1" ht="17.25" customHeight="1" x14ac:dyDescent="0.4">
      <c r="B58" s="52" t="s">
        <v>212</v>
      </c>
    </row>
    <row r="59" spans="2:54" s="47" customFormat="1" ht="17.25" customHeight="1" x14ac:dyDescent="0.4">
      <c r="B59" s="52"/>
    </row>
    <row r="60" spans="2:54" s="47" customFormat="1" ht="17.25" customHeight="1" x14ac:dyDescent="0.4">
      <c r="B60" s="52" t="s">
        <v>258</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197" t="s">
        <v>213</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198" t="s">
        <v>214</v>
      </c>
    </row>
    <row r="63" spans="2:54" ht="18.75" customHeight="1" x14ac:dyDescent="0.4">
      <c r="B63" s="197" t="s">
        <v>215</v>
      </c>
    </row>
    <row r="64" spans="2:54" ht="18.75" customHeight="1" x14ac:dyDescent="0.4">
      <c r="B64" s="198" t="s">
        <v>216</v>
      </c>
    </row>
    <row r="65" spans="2:2" ht="18.75" customHeight="1" x14ac:dyDescent="0.4">
      <c r="B65" s="197" t="s">
        <v>263</v>
      </c>
    </row>
    <row r="66" spans="2:2" ht="18.75" customHeight="1" x14ac:dyDescent="0.4">
      <c r="B66" s="197" t="s">
        <v>264</v>
      </c>
    </row>
    <row r="67" spans="2:2" ht="18.75" customHeight="1" x14ac:dyDescent="0.4">
      <c r="B67" s="197" t="s">
        <v>265</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4"/>
  <sheetViews>
    <sheetView topLeftCell="B19" workbookViewId="0">
      <selection activeCell="B20" sqref="B20"/>
    </sheetView>
  </sheetViews>
  <sheetFormatPr defaultRowHeight="18.75" x14ac:dyDescent="0.4"/>
  <cols>
    <col min="1" max="1" width="1.875" style="20" customWidth="1"/>
    <col min="2" max="2" width="11.5" style="20" customWidth="1"/>
    <col min="3" max="12" width="40.625" style="20" customWidth="1"/>
    <col min="13" max="16384" width="9" style="20"/>
  </cols>
  <sheetData>
    <row r="1" spans="2:4" hidden="1" x14ac:dyDescent="0.4">
      <c r="B1" s="21"/>
      <c r="C1" s="21"/>
      <c r="D1" s="21"/>
    </row>
    <row r="2" spans="2:4" hidden="1" x14ac:dyDescent="0.4">
      <c r="B2" s="21"/>
      <c r="C2" s="21"/>
      <c r="D2" s="21"/>
    </row>
    <row r="3" spans="2:4" hidden="1" x14ac:dyDescent="0.4">
      <c r="B3" s="22"/>
      <c r="C3" s="22"/>
      <c r="D3" s="21"/>
    </row>
    <row r="4" spans="2:4" hidden="1" x14ac:dyDescent="0.4">
      <c r="B4" s="76"/>
      <c r="C4" s="77"/>
      <c r="D4" s="21"/>
    </row>
    <row r="5" spans="2:4" hidden="1" x14ac:dyDescent="0.4">
      <c r="B5" s="76"/>
      <c r="C5" s="77"/>
      <c r="D5" s="21"/>
    </row>
    <row r="6" spans="2:4" hidden="1" x14ac:dyDescent="0.4">
      <c r="B6" s="76"/>
      <c r="C6" s="77"/>
      <c r="D6" s="21"/>
    </row>
    <row r="7" spans="2:4" hidden="1" x14ac:dyDescent="0.4">
      <c r="B7" s="76"/>
      <c r="C7" s="77"/>
      <c r="D7" s="21"/>
    </row>
    <row r="8" spans="2:4" hidden="1" x14ac:dyDescent="0.4">
      <c r="B8" s="76"/>
      <c r="C8" s="77"/>
      <c r="D8" s="21"/>
    </row>
    <row r="9" spans="2:4" hidden="1" x14ac:dyDescent="0.4">
      <c r="B9" s="76"/>
      <c r="C9" s="77"/>
    </row>
    <row r="10" spans="2:4" hidden="1" x14ac:dyDescent="0.4">
      <c r="B10" s="76"/>
      <c r="C10" s="77"/>
      <c r="D10" s="21"/>
    </row>
    <row r="11" spans="2:4" hidden="1" x14ac:dyDescent="0.4">
      <c r="B11" s="76"/>
      <c r="C11" s="77"/>
      <c r="D11" s="21"/>
    </row>
    <row r="12" spans="2:4" hidden="1" x14ac:dyDescent="0.4">
      <c r="B12" s="76"/>
      <c r="C12" s="77"/>
      <c r="D12" s="21"/>
    </row>
    <row r="13" spans="2:4" hidden="1" x14ac:dyDescent="0.4">
      <c r="B13" s="76"/>
      <c r="C13" s="77"/>
      <c r="D13" s="21"/>
    </row>
    <row r="14" spans="2:4" hidden="1" x14ac:dyDescent="0.4">
      <c r="B14" s="81"/>
      <c r="C14" s="77"/>
      <c r="D14" s="21"/>
    </row>
    <row r="15" spans="2:4" hidden="1" x14ac:dyDescent="0.4">
      <c r="B15" s="81"/>
      <c r="C15" s="77"/>
      <c r="D15" s="21"/>
    </row>
    <row r="16" spans="2:4" hidden="1" x14ac:dyDescent="0.4">
      <c r="B16" s="81"/>
      <c r="C16" s="77"/>
      <c r="D16" s="21"/>
    </row>
    <row r="17" spans="2:12" hidden="1" x14ac:dyDescent="0.4">
      <c r="B17" s="81"/>
      <c r="C17" s="77"/>
      <c r="D17" s="21"/>
    </row>
    <row r="18" spans="2:12" hidden="1" x14ac:dyDescent="0.4"/>
    <row r="19" spans="2:12" x14ac:dyDescent="0.4">
      <c r="B19" s="21" t="s">
        <v>83</v>
      </c>
    </row>
    <row r="20" spans="2:12" ht="19.5" thickBot="1" x14ac:dyDescent="0.45"/>
    <row r="21" spans="2:12" ht="20.25" thickBot="1" x14ac:dyDescent="0.45">
      <c r="B21" s="23" t="s">
        <v>72</v>
      </c>
      <c r="C21" s="24" t="s">
        <v>70</v>
      </c>
      <c r="D21" s="25" t="s">
        <v>98</v>
      </c>
      <c r="E21" s="25" t="s">
        <v>99</v>
      </c>
      <c r="F21" s="25" t="s">
        <v>100</v>
      </c>
      <c r="G21" s="25" t="s">
        <v>101</v>
      </c>
      <c r="H21" s="60" t="s">
        <v>230</v>
      </c>
      <c r="I21" s="60" t="s">
        <v>103</v>
      </c>
      <c r="J21" s="60" t="s">
        <v>103</v>
      </c>
      <c r="K21" s="60" t="s">
        <v>207</v>
      </c>
      <c r="L21" s="61" t="s">
        <v>207</v>
      </c>
    </row>
    <row r="22" spans="2:12" ht="19.5" x14ac:dyDescent="0.4">
      <c r="B22" s="357" t="s">
        <v>73</v>
      </c>
      <c r="C22" s="26" t="s">
        <v>87</v>
      </c>
      <c r="D22" s="27" t="s">
        <v>102</v>
      </c>
      <c r="E22" s="27" t="s">
        <v>104</v>
      </c>
      <c r="F22" s="27" t="s">
        <v>271</v>
      </c>
      <c r="G22" s="27" t="s">
        <v>106</v>
      </c>
      <c r="H22" s="62" t="s">
        <v>71</v>
      </c>
      <c r="I22" s="28" t="s">
        <v>103</v>
      </c>
      <c r="J22" s="28" t="s">
        <v>103</v>
      </c>
      <c r="K22" s="62"/>
      <c r="L22" s="63"/>
    </row>
    <row r="23" spans="2:12" ht="19.5" x14ac:dyDescent="0.4">
      <c r="B23" s="358"/>
      <c r="C23" s="28" t="s">
        <v>87</v>
      </c>
      <c r="D23" s="28" t="s">
        <v>266</v>
      </c>
      <c r="E23" s="28" t="s">
        <v>105</v>
      </c>
      <c r="F23" s="28" t="s">
        <v>104</v>
      </c>
      <c r="G23" s="28" t="s">
        <v>107</v>
      </c>
      <c r="H23" s="28" t="s">
        <v>103</v>
      </c>
      <c r="I23" s="28" t="s">
        <v>103</v>
      </c>
      <c r="J23" s="28" t="s">
        <v>207</v>
      </c>
      <c r="K23" s="64"/>
      <c r="L23" s="65"/>
    </row>
    <row r="24" spans="2:12" ht="19.5" x14ac:dyDescent="0.4">
      <c r="B24" s="358"/>
      <c r="C24" s="28" t="s">
        <v>103</v>
      </c>
      <c r="D24" s="28" t="s">
        <v>267</v>
      </c>
      <c r="E24" s="28" t="s">
        <v>103</v>
      </c>
      <c r="F24" s="28" t="s">
        <v>272</v>
      </c>
      <c r="G24" s="28" t="s">
        <v>108</v>
      </c>
      <c r="H24" s="28" t="s">
        <v>103</v>
      </c>
      <c r="I24" s="28" t="s">
        <v>103</v>
      </c>
      <c r="J24" s="28" t="s">
        <v>207</v>
      </c>
      <c r="K24" s="64"/>
      <c r="L24" s="65"/>
    </row>
    <row r="25" spans="2:12" ht="19.5" x14ac:dyDescent="0.4">
      <c r="B25" s="358"/>
      <c r="C25" s="28" t="s">
        <v>103</v>
      </c>
      <c r="D25" s="28" t="s">
        <v>268</v>
      </c>
      <c r="E25" s="28" t="s">
        <v>103</v>
      </c>
      <c r="F25" s="28" t="s">
        <v>273</v>
      </c>
      <c r="G25" s="28" t="s">
        <v>109</v>
      </c>
      <c r="H25" s="28" t="s">
        <v>103</v>
      </c>
      <c r="I25" s="28" t="s">
        <v>103</v>
      </c>
      <c r="J25" s="28" t="s">
        <v>207</v>
      </c>
      <c r="K25" s="64"/>
      <c r="L25" s="65"/>
    </row>
    <row r="26" spans="2:12" ht="19.5" x14ac:dyDescent="0.4">
      <c r="B26" s="358"/>
      <c r="C26" s="28" t="s">
        <v>103</v>
      </c>
      <c r="D26" s="28" t="s">
        <v>269</v>
      </c>
      <c r="E26" s="28" t="s">
        <v>103</v>
      </c>
      <c r="F26" s="28" t="s">
        <v>274</v>
      </c>
      <c r="G26" s="28" t="s">
        <v>105</v>
      </c>
      <c r="H26" s="28" t="s">
        <v>103</v>
      </c>
      <c r="I26" s="28" t="s">
        <v>103</v>
      </c>
      <c r="J26" s="28" t="s">
        <v>207</v>
      </c>
      <c r="K26" s="64"/>
      <c r="L26" s="65"/>
    </row>
    <row r="27" spans="2:12" ht="19.5" x14ac:dyDescent="0.4">
      <c r="B27" s="358"/>
      <c r="C27" s="28" t="s">
        <v>103</v>
      </c>
      <c r="D27" s="28" t="s">
        <v>270</v>
      </c>
      <c r="E27" s="28" t="s">
        <v>103</v>
      </c>
      <c r="F27" s="28" t="s">
        <v>275</v>
      </c>
      <c r="G27" s="28" t="s">
        <v>110</v>
      </c>
      <c r="H27" s="28" t="s">
        <v>103</v>
      </c>
      <c r="I27" s="28" t="s">
        <v>103</v>
      </c>
      <c r="J27" s="28" t="s">
        <v>207</v>
      </c>
      <c r="K27" s="64"/>
      <c r="L27" s="65"/>
    </row>
    <row r="28" spans="2:12" ht="19.5" x14ac:dyDescent="0.4">
      <c r="B28" s="358"/>
      <c r="C28" s="28" t="s">
        <v>103</v>
      </c>
      <c r="D28" s="28" t="s">
        <v>103</v>
      </c>
      <c r="E28" s="28" t="s">
        <v>103</v>
      </c>
      <c r="F28" s="28" t="s">
        <v>276</v>
      </c>
      <c r="G28" s="28" t="s">
        <v>111</v>
      </c>
      <c r="H28" s="28" t="s">
        <v>103</v>
      </c>
      <c r="I28" s="28" t="s">
        <v>103</v>
      </c>
      <c r="J28" s="28" t="s">
        <v>207</v>
      </c>
      <c r="K28" s="64"/>
      <c r="L28" s="65"/>
    </row>
    <row r="29" spans="2:12" ht="19.5" x14ac:dyDescent="0.4">
      <c r="B29" s="358"/>
      <c r="C29" s="28" t="s">
        <v>103</v>
      </c>
      <c r="D29" s="28" t="s">
        <v>103</v>
      </c>
      <c r="E29" s="28" t="s">
        <v>103</v>
      </c>
      <c r="F29" s="28" t="s">
        <v>277</v>
      </c>
      <c r="G29" s="28" t="s">
        <v>112</v>
      </c>
      <c r="H29" s="28" t="s">
        <v>103</v>
      </c>
      <c r="I29" s="28" t="s">
        <v>103</v>
      </c>
      <c r="J29" s="28" t="s">
        <v>207</v>
      </c>
      <c r="K29" s="64"/>
      <c r="L29" s="65"/>
    </row>
    <row r="30" spans="2:12" ht="19.5" x14ac:dyDescent="0.4">
      <c r="B30" s="358"/>
      <c r="C30" s="28" t="s">
        <v>103</v>
      </c>
      <c r="D30" s="28" t="s">
        <v>103</v>
      </c>
      <c r="E30" s="28" t="s">
        <v>103</v>
      </c>
      <c r="F30" s="28" t="s">
        <v>278</v>
      </c>
      <c r="G30" s="28" t="s">
        <v>113</v>
      </c>
      <c r="H30" s="28" t="s">
        <v>103</v>
      </c>
      <c r="I30" s="28" t="s">
        <v>103</v>
      </c>
      <c r="J30" s="28" t="s">
        <v>207</v>
      </c>
      <c r="K30" s="64"/>
      <c r="L30" s="65"/>
    </row>
    <row r="31" spans="2:12" ht="20.25" thickBot="1" x14ac:dyDescent="0.45">
      <c r="B31" s="359"/>
      <c r="C31" s="193" t="s">
        <v>103</v>
      </c>
      <c r="D31" s="194" t="s">
        <v>207</v>
      </c>
      <c r="E31" s="194" t="s">
        <v>207</v>
      </c>
      <c r="F31" s="194" t="s">
        <v>207</v>
      </c>
      <c r="G31" s="194" t="s">
        <v>207</v>
      </c>
      <c r="H31" s="194" t="s">
        <v>207</v>
      </c>
      <c r="I31" s="194" t="s">
        <v>207</v>
      </c>
      <c r="J31" s="194" t="s">
        <v>207</v>
      </c>
      <c r="K31" s="66"/>
      <c r="L31" s="67"/>
    </row>
    <row r="37" spans="3:3" x14ac:dyDescent="0.4">
      <c r="C37" s="20" t="s">
        <v>74</v>
      </c>
    </row>
    <row r="38" spans="3:3" x14ac:dyDescent="0.4">
      <c r="C38" s="20" t="s">
        <v>179</v>
      </c>
    </row>
    <row r="39" spans="3:3" x14ac:dyDescent="0.4">
      <c r="C39" s="20" t="s">
        <v>75</v>
      </c>
    </row>
    <row r="40" spans="3:3" x14ac:dyDescent="0.4">
      <c r="C40" s="20" t="s">
        <v>231</v>
      </c>
    </row>
    <row r="41" spans="3:3" x14ac:dyDescent="0.4">
      <c r="C41" s="20" t="s">
        <v>232</v>
      </c>
    </row>
    <row r="42" spans="3:3" x14ac:dyDescent="0.4">
      <c r="C42" s="20" t="s">
        <v>233</v>
      </c>
    </row>
    <row r="43" spans="3:3" x14ac:dyDescent="0.4">
      <c r="C43" s="20" t="s">
        <v>234</v>
      </c>
    </row>
    <row r="44" spans="3:3" x14ac:dyDescent="0.4">
      <c r="C44" s="20" t="s">
        <v>235</v>
      </c>
    </row>
    <row r="46" spans="3:3" x14ac:dyDescent="0.4">
      <c r="C46" s="20" t="s">
        <v>76</v>
      </c>
    </row>
    <row r="47" spans="3:3" x14ac:dyDescent="0.4">
      <c r="C47" s="20" t="s">
        <v>77</v>
      </c>
    </row>
    <row r="49" spans="3:3" x14ac:dyDescent="0.4">
      <c r="C49" s="20" t="s">
        <v>180</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pageSetUpPr fitToPage="1"/>
  </sheetPr>
  <dimension ref="A1:BO150"/>
  <sheetViews>
    <sheetView showGridLines="0" view="pageBreakPreview" zoomScale="55" zoomScaleNormal="55" zoomScaleSheetLayoutView="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11" t="s">
        <v>229</v>
      </c>
      <c r="AU1" s="212"/>
      <c r="AV1" s="212"/>
      <c r="AW1" s="212"/>
      <c r="AX1" s="212"/>
      <c r="AY1" s="212"/>
      <c r="AZ1" s="212"/>
      <c r="BA1" s="212"/>
      <c r="BB1" s="212"/>
      <c r="BC1" s="212"/>
      <c r="BD1" s="212"/>
      <c r="BE1" s="212"/>
      <c r="BF1" s="212"/>
      <c r="BG1" s="212"/>
      <c r="BH1" s="212"/>
      <c r="BI1" s="212"/>
      <c r="BJ1" s="9" t="s">
        <v>2</v>
      </c>
    </row>
    <row r="2" spans="2:67" s="8" customFormat="1" ht="20.25" customHeight="1" x14ac:dyDescent="0.4">
      <c r="J2" s="7"/>
      <c r="M2" s="7"/>
      <c r="N2" s="7"/>
      <c r="P2" s="9"/>
      <c r="Q2" s="9"/>
      <c r="R2" s="9"/>
      <c r="S2" s="9"/>
      <c r="T2" s="9"/>
      <c r="U2" s="9"/>
      <c r="V2" s="9"/>
      <c r="W2" s="9"/>
      <c r="AB2" s="141" t="s">
        <v>27</v>
      </c>
      <c r="AC2" s="213">
        <v>8</v>
      </c>
      <c r="AD2" s="213"/>
      <c r="AE2" s="141" t="s">
        <v>28</v>
      </c>
      <c r="AF2" s="214">
        <f>IF(AC2=0,"",YEAR(DATE(2018+AC2,1,1)))</f>
        <v>2026</v>
      </c>
      <c r="AG2" s="214"/>
      <c r="AH2" s="142" t="s">
        <v>29</v>
      </c>
      <c r="AI2" s="142" t="s">
        <v>1</v>
      </c>
      <c r="AJ2" s="213">
        <v>4</v>
      </c>
      <c r="AK2" s="213"/>
      <c r="AL2" s="142" t="s">
        <v>24</v>
      </c>
      <c r="AS2" s="9" t="s">
        <v>31</v>
      </c>
      <c r="AT2" s="213" t="s">
        <v>168</v>
      </c>
      <c r="AU2" s="213"/>
      <c r="AV2" s="213"/>
      <c r="AW2" s="213"/>
      <c r="AX2" s="213"/>
      <c r="AY2" s="213"/>
      <c r="AZ2" s="213"/>
      <c r="BA2" s="213"/>
      <c r="BB2" s="213"/>
      <c r="BC2" s="213"/>
      <c r="BD2" s="213"/>
      <c r="BE2" s="213"/>
      <c r="BF2" s="213"/>
      <c r="BG2" s="213"/>
      <c r="BH2" s="213"/>
      <c r="BI2" s="21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15" t="s">
        <v>192</v>
      </c>
      <c r="BF3" s="216"/>
      <c r="BG3" s="216"/>
      <c r="BH3" s="21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194</v>
      </c>
      <c r="BE4" s="215" t="s">
        <v>193</v>
      </c>
      <c r="BF4" s="216"/>
      <c r="BG4" s="216"/>
      <c r="BH4" s="21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210</v>
      </c>
      <c r="AP6" s="29"/>
      <c r="AQ6" s="29"/>
      <c r="AR6" s="29"/>
      <c r="AS6" s="6"/>
      <c r="AT6" s="6"/>
      <c r="AU6" s="6"/>
      <c r="AW6" s="37"/>
      <c r="AX6" s="37"/>
      <c r="AY6" s="2"/>
      <c r="AZ6" s="6"/>
      <c r="BA6" s="250">
        <v>40</v>
      </c>
      <c r="BB6" s="251"/>
      <c r="BC6" s="2" t="s">
        <v>22</v>
      </c>
      <c r="BD6" s="6"/>
      <c r="BE6" s="250">
        <v>160</v>
      </c>
      <c r="BF6" s="25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52">
        <f>DAY(EOMONTH(DATE(AF2,AJ2,1),0))</f>
        <v>30</v>
      </c>
      <c r="BF8" s="25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239</v>
      </c>
      <c r="AT10" s="33"/>
      <c r="AU10" s="33"/>
      <c r="AV10" s="209"/>
      <c r="AW10" s="29"/>
      <c r="AX10" s="210"/>
      <c r="AY10" s="210"/>
      <c r="AZ10" s="210"/>
      <c r="BA10" s="29"/>
      <c r="BB10" s="29"/>
      <c r="BC10" s="30" t="s">
        <v>240</v>
      </c>
      <c r="BD10" s="29"/>
      <c r="BE10" s="250">
        <v>36</v>
      </c>
      <c r="BF10" s="251"/>
      <c r="BG10" s="2" t="s">
        <v>241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4" t="s">
        <v>20</v>
      </c>
      <c r="C12" s="241" t="s">
        <v>220</v>
      </c>
      <c r="D12" s="220"/>
      <c r="E12" s="143"/>
      <c r="F12" s="144"/>
      <c r="G12" s="143"/>
      <c r="H12" s="144"/>
      <c r="I12" s="257" t="s">
        <v>221</v>
      </c>
      <c r="J12" s="258"/>
      <c r="K12" s="218" t="s">
        <v>222</v>
      </c>
      <c r="L12" s="219"/>
      <c r="M12" s="219"/>
      <c r="N12" s="220"/>
      <c r="O12" s="218" t="s">
        <v>223</v>
      </c>
      <c r="P12" s="219"/>
      <c r="Q12" s="219"/>
      <c r="R12" s="219"/>
      <c r="S12" s="220"/>
      <c r="T12" s="187"/>
      <c r="U12" s="187"/>
      <c r="V12" s="188"/>
      <c r="W12" s="227" t="s">
        <v>228</v>
      </c>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9" t="str">
        <f>IF(BE3="４週","(9)1～4週目の勤務時間数合計","(9)1か月の勤務時間数　合計")</f>
        <v>(9)1～4週目の勤務時間数合計</v>
      </c>
      <c r="BC12" s="230"/>
      <c r="BD12" s="235" t="s">
        <v>224</v>
      </c>
      <c r="BE12" s="236"/>
      <c r="BF12" s="241" t="s">
        <v>225</v>
      </c>
      <c r="BG12" s="219"/>
      <c r="BH12" s="219"/>
      <c r="BI12" s="219"/>
      <c r="BJ12" s="242"/>
    </row>
    <row r="13" spans="2:67" ht="20.25" customHeight="1" x14ac:dyDescent="0.4">
      <c r="B13" s="255"/>
      <c r="C13" s="243"/>
      <c r="D13" s="223"/>
      <c r="E13" s="145"/>
      <c r="F13" s="146"/>
      <c r="G13" s="145"/>
      <c r="H13" s="146"/>
      <c r="I13" s="259"/>
      <c r="J13" s="260"/>
      <c r="K13" s="221"/>
      <c r="L13" s="222"/>
      <c r="M13" s="222"/>
      <c r="N13" s="223"/>
      <c r="O13" s="221"/>
      <c r="P13" s="222"/>
      <c r="Q13" s="222"/>
      <c r="R13" s="222"/>
      <c r="S13" s="223"/>
      <c r="T13" s="189"/>
      <c r="U13" s="189"/>
      <c r="V13" s="190"/>
      <c r="W13" s="247" t="s">
        <v>11</v>
      </c>
      <c r="X13" s="247"/>
      <c r="Y13" s="247"/>
      <c r="Z13" s="247"/>
      <c r="AA13" s="247"/>
      <c r="AB13" s="247"/>
      <c r="AC13" s="248"/>
      <c r="AD13" s="249" t="s">
        <v>12</v>
      </c>
      <c r="AE13" s="247"/>
      <c r="AF13" s="247"/>
      <c r="AG13" s="247"/>
      <c r="AH13" s="247"/>
      <c r="AI13" s="247"/>
      <c r="AJ13" s="248"/>
      <c r="AK13" s="249" t="s">
        <v>13</v>
      </c>
      <c r="AL13" s="247"/>
      <c r="AM13" s="247"/>
      <c r="AN13" s="247"/>
      <c r="AO13" s="247"/>
      <c r="AP13" s="247"/>
      <c r="AQ13" s="248"/>
      <c r="AR13" s="249" t="s">
        <v>14</v>
      </c>
      <c r="AS13" s="247"/>
      <c r="AT13" s="247"/>
      <c r="AU13" s="247"/>
      <c r="AV13" s="247"/>
      <c r="AW13" s="247"/>
      <c r="AX13" s="248"/>
      <c r="AY13" s="249" t="s">
        <v>15</v>
      </c>
      <c r="AZ13" s="247"/>
      <c r="BA13" s="247"/>
      <c r="BB13" s="231"/>
      <c r="BC13" s="232"/>
      <c r="BD13" s="237"/>
      <c r="BE13" s="238"/>
      <c r="BF13" s="243"/>
      <c r="BG13" s="222"/>
      <c r="BH13" s="222"/>
      <c r="BI13" s="222"/>
      <c r="BJ13" s="244"/>
    </row>
    <row r="14" spans="2:67" ht="20.25" customHeight="1" x14ac:dyDescent="0.4">
      <c r="B14" s="255"/>
      <c r="C14" s="243"/>
      <c r="D14" s="223"/>
      <c r="E14" s="145"/>
      <c r="F14" s="146"/>
      <c r="G14" s="145"/>
      <c r="H14" s="146"/>
      <c r="I14" s="259"/>
      <c r="J14" s="260"/>
      <c r="K14" s="221"/>
      <c r="L14" s="222"/>
      <c r="M14" s="222"/>
      <c r="N14" s="223"/>
      <c r="O14" s="221"/>
      <c r="P14" s="222"/>
      <c r="Q14" s="222"/>
      <c r="R14" s="222"/>
      <c r="S14" s="22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31"/>
      <c r="BC14" s="232"/>
      <c r="BD14" s="237"/>
      <c r="BE14" s="238"/>
      <c r="BF14" s="243"/>
      <c r="BG14" s="222"/>
      <c r="BH14" s="222"/>
      <c r="BI14" s="222"/>
      <c r="BJ14" s="244"/>
    </row>
    <row r="15" spans="2:67" ht="20.25" hidden="1" customHeight="1" x14ac:dyDescent="0.4">
      <c r="B15" s="255"/>
      <c r="C15" s="243"/>
      <c r="D15" s="223"/>
      <c r="E15" s="145"/>
      <c r="F15" s="146"/>
      <c r="G15" s="145"/>
      <c r="H15" s="146"/>
      <c r="I15" s="259"/>
      <c r="J15" s="260"/>
      <c r="K15" s="221"/>
      <c r="L15" s="222"/>
      <c r="M15" s="222"/>
      <c r="N15" s="223"/>
      <c r="O15" s="221"/>
      <c r="P15" s="222"/>
      <c r="Q15" s="222"/>
      <c r="R15" s="222"/>
      <c r="S15" s="223"/>
      <c r="T15" s="189"/>
      <c r="U15" s="189"/>
      <c r="V15" s="190"/>
      <c r="W15" s="149">
        <f>WEEKDAY(DATE($AF$2,$AJ$2,1))</f>
        <v>4</v>
      </c>
      <c r="X15" s="150">
        <f>WEEKDAY(DATE($AF$2,$AJ$2,2))</f>
        <v>5</v>
      </c>
      <c r="Y15" s="150">
        <f>WEEKDAY(DATE($AF$2,$AJ$2,3))</f>
        <v>6</v>
      </c>
      <c r="Z15" s="150">
        <f>WEEKDAY(DATE($AF$2,$AJ$2,4))</f>
        <v>7</v>
      </c>
      <c r="AA15" s="150">
        <f>WEEKDAY(DATE($AF$2,$AJ$2,5))</f>
        <v>1</v>
      </c>
      <c r="AB15" s="150">
        <f>WEEKDAY(DATE($AF$2,$AJ$2,6))</f>
        <v>2</v>
      </c>
      <c r="AC15" s="151">
        <f>WEEKDAY(DATE($AF$2,$AJ$2,7))</f>
        <v>3</v>
      </c>
      <c r="AD15" s="152">
        <f>WEEKDAY(DATE($AF$2,$AJ$2,8))</f>
        <v>4</v>
      </c>
      <c r="AE15" s="150">
        <f>WEEKDAY(DATE($AF$2,$AJ$2,9))</f>
        <v>5</v>
      </c>
      <c r="AF15" s="150">
        <f>WEEKDAY(DATE($AF$2,$AJ$2,10))</f>
        <v>6</v>
      </c>
      <c r="AG15" s="150">
        <f>WEEKDAY(DATE($AF$2,$AJ$2,11))</f>
        <v>7</v>
      </c>
      <c r="AH15" s="150">
        <f>WEEKDAY(DATE($AF$2,$AJ$2,12))</f>
        <v>1</v>
      </c>
      <c r="AI15" s="150">
        <f>WEEKDAY(DATE($AF$2,$AJ$2,13))</f>
        <v>2</v>
      </c>
      <c r="AJ15" s="151">
        <f>WEEKDAY(DATE($AF$2,$AJ$2,14))</f>
        <v>3</v>
      </c>
      <c r="AK15" s="152">
        <f>WEEKDAY(DATE($AF$2,$AJ$2,15))</f>
        <v>4</v>
      </c>
      <c r="AL15" s="150">
        <f>WEEKDAY(DATE($AF$2,$AJ$2,16))</f>
        <v>5</v>
      </c>
      <c r="AM15" s="150">
        <f>WEEKDAY(DATE($AF$2,$AJ$2,17))</f>
        <v>6</v>
      </c>
      <c r="AN15" s="150">
        <f>WEEKDAY(DATE($AF$2,$AJ$2,18))</f>
        <v>7</v>
      </c>
      <c r="AO15" s="150">
        <f>WEEKDAY(DATE($AF$2,$AJ$2,19))</f>
        <v>1</v>
      </c>
      <c r="AP15" s="150">
        <f>WEEKDAY(DATE($AF$2,$AJ$2,20))</f>
        <v>2</v>
      </c>
      <c r="AQ15" s="151">
        <f>WEEKDAY(DATE($AF$2,$AJ$2,21))</f>
        <v>3</v>
      </c>
      <c r="AR15" s="152">
        <f>WEEKDAY(DATE($AF$2,$AJ$2,22))</f>
        <v>4</v>
      </c>
      <c r="AS15" s="150">
        <f>WEEKDAY(DATE($AF$2,$AJ$2,23))</f>
        <v>5</v>
      </c>
      <c r="AT15" s="150">
        <f>WEEKDAY(DATE($AF$2,$AJ$2,24))</f>
        <v>6</v>
      </c>
      <c r="AU15" s="150">
        <f>WEEKDAY(DATE($AF$2,$AJ$2,25))</f>
        <v>7</v>
      </c>
      <c r="AV15" s="150">
        <f>WEEKDAY(DATE($AF$2,$AJ$2,26))</f>
        <v>1</v>
      </c>
      <c r="AW15" s="150">
        <f>WEEKDAY(DATE($AF$2,$AJ$2,27))</f>
        <v>2</v>
      </c>
      <c r="AX15" s="151">
        <f>WEEKDAY(DATE($AF$2,$AJ$2,28))</f>
        <v>3</v>
      </c>
      <c r="AY15" s="152">
        <f>IF(AY14=29,WEEKDAY(DATE($AF$2,$AJ$2,29)),0)</f>
        <v>0</v>
      </c>
      <c r="AZ15" s="150">
        <f>IF(AZ14=30,WEEKDAY(DATE($AF$2,$AJ$2,30)),0)</f>
        <v>0</v>
      </c>
      <c r="BA15" s="151">
        <f>IF(BA14=31,WEEKDAY(DATE($AF$2,$AJ$2,31)),0)</f>
        <v>0</v>
      </c>
      <c r="BB15" s="231"/>
      <c r="BC15" s="232"/>
      <c r="BD15" s="237"/>
      <c r="BE15" s="238"/>
      <c r="BF15" s="243"/>
      <c r="BG15" s="222"/>
      <c r="BH15" s="222"/>
      <c r="BI15" s="222"/>
      <c r="BJ15" s="244"/>
    </row>
    <row r="16" spans="2:67" ht="20.25" customHeight="1" thickBot="1" x14ac:dyDescent="0.45">
      <c r="B16" s="256"/>
      <c r="C16" s="245"/>
      <c r="D16" s="226"/>
      <c r="E16" s="147"/>
      <c r="F16" s="148"/>
      <c r="G16" s="147"/>
      <c r="H16" s="148"/>
      <c r="I16" s="261"/>
      <c r="J16" s="262"/>
      <c r="K16" s="224"/>
      <c r="L16" s="225"/>
      <c r="M16" s="225"/>
      <c r="N16" s="226"/>
      <c r="O16" s="224"/>
      <c r="P16" s="225"/>
      <c r="Q16" s="225"/>
      <c r="R16" s="225"/>
      <c r="S16" s="226"/>
      <c r="T16" s="191"/>
      <c r="U16" s="191"/>
      <c r="V16" s="192"/>
      <c r="W16" s="155" t="str">
        <f>IF(W15=1,"日",IF(W15=2,"月",IF(W15=3,"火",IF(W15=4,"水",IF(W15=5,"木",IF(W15=6,"金","土"))))))</f>
        <v>水</v>
      </c>
      <c r="X16" s="156" t="str">
        <f t="shared" ref="X16:AX16" si="0">IF(X15=1,"日",IF(X15=2,"月",IF(X15=3,"火",IF(X15=4,"水",IF(X15=5,"木",IF(X15=6,"金","土"))))))</f>
        <v>木</v>
      </c>
      <c r="Y16" s="156" t="str">
        <f t="shared" si="0"/>
        <v>金</v>
      </c>
      <c r="Z16" s="156" t="str">
        <f t="shared" si="0"/>
        <v>土</v>
      </c>
      <c r="AA16" s="156" t="str">
        <f t="shared" si="0"/>
        <v>日</v>
      </c>
      <c r="AB16" s="156" t="str">
        <f t="shared" si="0"/>
        <v>月</v>
      </c>
      <c r="AC16" s="157" t="str">
        <f t="shared" si="0"/>
        <v>火</v>
      </c>
      <c r="AD16" s="158" t="str">
        <f>IF(AD15=1,"日",IF(AD15=2,"月",IF(AD15=3,"火",IF(AD15=4,"水",IF(AD15=5,"木",IF(AD15=6,"金","土"))))))</f>
        <v>水</v>
      </c>
      <c r="AE16" s="156" t="str">
        <f t="shared" si="0"/>
        <v>木</v>
      </c>
      <c r="AF16" s="156" t="str">
        <f t="shared" si="0"/>
        <v>金</v>
      </c>
      <c r="AG16" s="156" t="str">
        <f t="shared" si="0"/>
        <v>土</v>
      </c>
      <c r="AH16" s="156" t="str">
        <f t="shared" si="0"/>
        <v>日</v>
      </c>
      <c r="AI16" s="156" t="str">
        <f t="shared" si="0"/>
        <v>月</v>
      </c>
      <c r="AJ16" s="157" t="str">
        <f t="shared" si="0"/>
        <v>火</v>
      </c>
      <c r="AK16" s="158" t="str">
        <f>IF(AK15=1,"日",IF(AK15=2,"月",IF(AK15=3,"火",IF(AK15=4,"水",IF(AK15=5,"木",IF(AK15=6,"金","土"))))))</f>
        <v>水</v>
      </c>
      <c r="AL16" s="156" t="str">
        <f t="shared" si="0"/>
        <v>木</v>
      </c>
      <c r="AM16" s="156" t="str">
        <f t="shared" si="0"/>
        <v>金</v>
      </c>
      <c r="AN16" s="156" t="str">
        <f t="shared" si="0"/>
        <v>土</v>
      </c>
      <c r="AO16" s="156" t="str">
        <f t="shared" si="0"/>
        <v>日</v>
      </c>
      <c r="AP16" s="156" t="str">
        <f t="shared" si="0"/>
        <v>月</v>
      </c>
      <c r="AQ16" s="157" t="str">
        <f t="shared" si="0"/>
        <v>火</v>
      </c>
      <c r="AR16" s="158" t="str">
        <f>IF(AR15=1,"日",IF(AR15=2,"月",IF(AR15=3,"火",IF(AR15=4,"水",IF(AR15=5,"木",IF(AR15=6,"金","土"))))))</f>
        <v>水</v>
      </c>
      <c r="AS16" s="156" t="str">
        <f t="shared" si="0"/>
        <v>木</v>
      </c>
      <c r="AT16" s="156" t="str">
        <f t="shared" si="0"/>
        <v>金</v>
      </c>
      <c r="AU16" s="156" t="str">
        <f t="shared" si="0"/>
        <v>土</v>
      </c>
      <c r="AV16" s="156" t="str">
        <f t="shared" si="0"/>
        <v>日</v>
      </c>
      <c r="AW16" s="156" t="str">
        <f t="shared" si="0"/>
        <v>月</v>
      </c>
      <c r="AX16" s="157" t="str">
        <f t="shared" si="0"/>
        <v>火</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33"/>
      <c r="BC16" s="234"/>
      <c r="BD16" s="239"/>
      <c r="BE16" s="240"/>
      <c r="BF16" s="245"/>
      <c r="BG16" s="225"/>
      <c r="BH16" s="225"/>
      <c r="BI16" s="225"/>
      <c r="BJ16" s="246"/>
    </row>
    <row r="17" spans="2:62" ht="20.25" customHeight="1" x14ac:dyDescent="0.4">
      <c r="B17" s="279">
        <f>B15+1</f>
        <v>1</v>
      </c>
      <c r="C17" s="303" t="s">
        <v>70</v>
      </c>
      <c r="D17" s="304"/>
      <c r="E17" s="160"/>
      <c r="F17" s="161"/>
      <c r="G17" s="160"/>
      <c r="H17" s="161"/>
      <c r="I17" s="305" t="s">
        <v>86</v>
      </c>
      <c r="J17" s="306"/>
      <c r="K17" s="307" t="s">
        <v>87</v>
      </c>
      <c r="L17" s="308"/>
      <c r="M17" s="308"/>
      <c r="N17" s="304"/>
      <c r="O17" s="293" t="s">
        <v>85</v>
      </c>
      <c r="P17" s="294"/>
      <c r="Q17" s="294"/>
      <c r="R17" s="294"/>
      <c r="S17" s="295"/>
      <c r="T17" s="108" t="s">
        <v>18</v>
      </c>
      <c r="U17" s="109"/>
      <c r="V17" s="110"/>
      <c r="W17" s="101" t="s">
        <v>197</v>
      </c>
      <c r="X17" s="102" t="s">
        <v>197</v>
      </c>
      <c r="Y17" s="102" t="s">
        <v>140</v>
      </c>
      <c r="Z17" s="102"/>
      <c r="AA17" s="102"/>
      <c r="AB17" s="102" t="s">
        <v>197</v>
      </c>
      <c r="AC17" s="103" t="s">
        <v>197</v>
      </c>
      <c r="AD17" s="101" t="s">
        <v>197</v>
      </c>
      <c r="AE17" s="102" t="s">
        <v>197</v>
      </c>
      <c r="AF17" s="102" t="s">
        <v>197</v>
      </c>
      <c r="AG17" s="102"/>
      <c r="AH17" s="102"/>
      <c r="AI17" s="102" t="s">
        <v>197</v>
      </c>
      <c r="AJ17" s="103" t="s">
        <v>197</v>
      </c>
      <c r="AK17" s="101" t="s">
        <v>197</v>
      </c>
      <c r="AL17" s="102" t="s">
        <v>197</v>
      </c>
      <c r="AM17" s="102" t="s">
        <v>197</v>
      </c>
      <c r="AN17" s="102"/>
      <c r="AO17" s="102"/>
      <c r="AP17" s="102" t="s">
        <v>197</v>
      </c>
      <c r="AQ17" s="103" t="s">
        <v>197</v>
      </c>
      <c r="AR17" s="101" t="s">
        <v>197</v>
      </c>
      <c r="AS17" s="102" t="s">
        <v>197</v>
      </c>
      <c r="AT17" s="102" t="s">
        <v>197</v>
      </c>
      <c r="AU17" s="102"/>
      <c r="AV17" s="102"/>
      <c r="AW17" s="102" t="s">
        <v>197</v>
      </c>
      <c r="AX17" s="103" t="s">
        <v>197</v>
      </c>
      <c r="AY17" s="101"/>
      <c r="AZ17" s="102"/>
      <c r="BA17" s="102"/>
      <c r="BB17" s="296"/>
      <c r="BC17" s="297"/>
      <c r="BD17" s="298"/>
      <c r="BE17" s="299"/>
      <c r="BF17" s="300"/>
      <c r="BG17" s="301"/>
      <c r="BH17" s="301"/>
      <c r="BI17" s="301"/>
      <c r="BJ17" s="302"/>
    </row>
    <row r="18" spans="2:62" ht="20.25" customHeight="1" x14ac:dyDescent="0.4">
      <c r="B18" s="280"/>
      <c r="C18" s="283"/>
      <c r="D18" s="284"/>
      <c r="E18" s="162"/>
      <c r="F18" s="163" t="str">
        <f>C17</f>
        <v>管理者</v>
      </c>
      <c r="G18" s="162"/>
      <c r="H18" s="163" t="str">
        <f>I17</f>
        <v>A</v>
      </c>
      <c r="I18" s="287"/>
      <c r="J18" s="288"/>
      <c r="K18" s="291"/>
      <c r="L18" s="292"/>
      <c r="M18" s="292"/>
      <c r="N18" s="284"/>
      <c r="O18" s="263"/>
      <c r="P18" s="264"/>
      <c r="Q18" s="264"/>
      <c r="R18" s="264"/>
      <c r="S18" s="265"/>
      <c r="T18" s="111" t="s">
        <v>206</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6">
        <f>IF($BE$3="４週",SUM(W18:AX18),IF($BE$3="暦月",SUM(W18:BA18),""))</f>
        <v>160</v>
      </c>
      <c r="BC18" s="277"/>
      <c r="BD18" s="278">
        <f>IF($BE$3="４週",BB18/4,IF($BE$3="暦月",(BB18/($BE$8/7)),""))</f>
        <v>40</v>
      </c>
      <c r="BE18" s="277"/>
      <c r="BF18" s="273"/>
      <c r="BG18" s="274"/>
      <c r="BH18" s="274"/>
      <c r="BI18" s="274"/>
      <c r="BJ18" s="275"/>
    </row>
    <row r="19" spans="2:62" ht="20.25" customHeight="1" x14ac:dyDescent="0.4">
      <c r="B19" s="279">
        <f>B17+1</f>
        <v>2</v>
      </c>
      <c r="C19" s="281" t="s">
        <v>98</v>
      </c>
      <c r="D19" s="282"/>
      <c r="E19" s="164"/>
      <c r="F19" s="165"/>
      <c r="G19" s="164"/>
      <c r="H19" s="165"/>
      <c r="I19" s="285" t="s">
        <v>86</v>
      </c>
      <c r="J19" s="286"/>
      <c r="K19" s="289" t="s">
        <v>102</v>
      </c>
      <c r="L19" s="290"/>
      <c r="M19" s="290"/>
      <c r="N19" s="282"/>
      <c r="O19" s="263" t="s">
        <v>141</v>
      </c>
      <c r="P19" s="264"/>
      <c r="Q19" s="264"/>
      <c r="R19" s="264"/>
      <c r="S19" s="265"/>
      <c r="T19" s="114" t="s">
        <v>18</v>
      </c>
      <c r="U19" s="115"/>
      <c r="V19" s="116"/>
      <c r="W19" s="104" t="s">
        <v>39</v>
      </c>
      <c r="X19" s="105" t="s">
        <v>236</v>
      </c>
      <c r="Y19" s="105"/>
      <c r="Z19" s="105"/>
      <c r="AA19" s="105" t="s">
        <v>236</v>
      </c>
      <c r="AB19" s="105" t="s">
        <v>39</v>
      </c>
      <c r="AC19" s="106" t="s">
        <v>236</v>
      </c>
      <c r="AD19" s="104" t="s">
        <v>39</v>
      </c>
      <c r="AE19" s="105" t="s">
        <v>236</v>
      </c>
      <c r="AF19" s="105"/>
      <c r="AG19" s="105" t="s">
        <v>236</v>
      </c>
      <c r="AH19" s="105" t="s">
        <v>236</v>
      </c>
      <c r="AI19" s="105" t="s">
        <v>39</v>
      </c>
      <c r="AJ19" s="106"/>
      <c r="AK19" s="104" t="s">
        <v>39</v>
      </c>
      <c r="AL19" s="105" t="s">
        <v>236</v>
      </c>
      <c r="AM19" s="105" t="s">
        <v>39</v>
      </c>
      <c r="AN19" s="105"/>
      <c r="AO19" s="105" t="s">
        <v>236</v>
      </c>
      <c r="AP19" s="105" t="s">
        <v>39</v>
      </c>
      <c r="AQ19" s="106"/>
      <c r="AR19" s="104" t="s">
        <v>39</v>
      </c>
      <c r="AS19" s="105" t="s">
        <v>236</v>
      </c>
      <c r="AT19" s="105"/>
      <c r="AU19" s="105"/>
      <c r="AV19" s="105" t="s">
        <v>236</v>
      </c>
      <c r="AW19" s="105" t="s">
        <v>39</v>
      </c>
      <c r="AX19" s="106" t="s">
        <v>236</v>
      </c>
      <c r="AY19" s="104"/>
      <c r="AZ19" s="105"/>
      <c r="BA19" s="107"/>
      <c r="BB19" s="266"/>
      <c r="BC19" s="267"/>
      <c r="BD19" s="268"/>
      <c r="BE19" s="269"/>
      <c r="BF19" s="270"/>
      <c r="BG19" s="271"/>
      <c r="BH19" s="271"/>
      <c r="BI19" s="271"/>
      <c r="BJ19" s="272"/>
    </row>
    <row r="20" spans="2:62" ht="20.25" customHeight="1" x14ac:dyDescent="0.4">
      <c r="B20" s="280"/>
      <c r="C20" s="283"/>
      <c r="D20" s="284"/>
      <c r="E20" s="162"/>
      <c r="F20" s="163" t="str">
        <f>C19</f>
        <v>生活相談員</v>
      </c>
      <c r="G20" s="162"/>
      <c r="H20" s="163" t="str">
        <f>I19</f>
        <v>A</v>
      </c>
      <c r="I20" s="287"/>
      <c r="J20" s="288"/>
      <c r="K20" s="291"/>
      <c r="L20" s="292"/>
      <c r="M20" s="292"/>
      <c r="N20" s="284"/>
      <c r="O20" s="263"/>
      <c r="P20" s="264"/>
      <c r="Q20" s="264"/>
      <c r="R20" s="264"/>
      <c r="S20" s="265"/>
      <c r="T20" s="111" t="s">
        <v>206</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6">
        <f>IF($BE$3="４週",SUM(W20:AX20),IF($BE$3="暦月",SUM(W20:BA20),""))</f>
        <v>160</v>
      </c>
      <c r="BC20" s="277"/>
      <c r="BD20" s="278">
        <f>IF($BE$3="４週",BB20/4,IF($BE$3="暦月",(BB20/($BE$8/7)),""))</f>
        <v>40</v>
      </c>
      <c r="BE20" s="277"/>
      <c r="BF20" s="273"/>
      <c r="BG20" s="274"/>
      <c r="BH20" s="274"/>
      <c r="BI20" s="274"/>
      <c r="BJ20" s="275"/>
    </row>
    <row r="21" spans="2:62" ht="20.25" customHeight="1" x14ac:dyDescent="0.4">
      <c r="B21" s="279">
        <f>B19+1</f>
        <v>3</v>
      </c>
      <c r="C21" s="281" t="s">
        <v>230</v>
      </c>
      <c r="D21" s="282"/>
      <c r="E21" s="162"/>
      <c r="F21" s="163"/>
      <c r="G21" s="162"/>
      <c r="H21" s="163"/>
      <c r="I21" s="285" t="s">
        <v>86</v>
      </c>
      <c r="J21" s="286"/>
      <c r="K21" s="289" t="s">
        <v>71</v>
      </c>
      <c r="L21" s="290"/>
      <c r="M21" s="290"/>
      <c r="N21" s="282"/>
      <c r="O21" s="263" t="s">
        <v>142</v>
      </c>
      <c r="P21" s="264"/>
      <c r="Q21" s="264"/>
      <c r="R21" s="264"/>
      <c r="S21" s="265"/>
      <c r="T21" s="114" t="s">
        <v>18</v>
      </c>
      <c r="U21" s="115"/>
      <c r="V21" s="116"/>
      <c r="W21" s="104" t="s">
        <v>197</v>
      </c>
      <c r="X21" s="105" t="s">
        <v>197</v>
      </c>
      <c r="Y21" s="105" t="s">
        <v>197</v>
      </c>
      <c r="Z21" s="105"/>
      <c r="AA21" s="105"/>
      <c r="AB21" s="105" t="s">
        <v>197</v>
      </c>
      <c r="AC21" s="106" t="s">
        <v>197</v>
      </c>
      <c r="AD21" s="104" t="s">
        <v>197</v>
      </c>
      <c r="AE21" s="105" t="s">
        <v>197</v>
      </c>
      <c r="AF21" s="105" t="s">
        <v>197</v>
      </c>
      <c r="AG21" s="105"/>
      <c r="AH21" s="105"/>
      <c r="AI21" s="105" t="s">
        <v>197</v>
      </c>
      <c r="AJ21" s="106" t="s">
        <v>197</v>
      </c>
      <c r="AK21" s="104" t="s">
        <v>197</v>
      </c>
      <c r="AL21" s="105" t="s">
        <v>197</v>
      </c>
      <c r="AM21" s="105" t="s">
        <v>197</v>
      </c>
      <c r="AN21" s="105"/>
      <c r="AO21" s="105"/>
      <c r="AP21" s="105" t="s">
        <v>197</v>
      </c>
      <c r="AQ21" s="106" t="s">
        <v>197</v>
      </c>
      <c r="AR21" s="104" t="s">
        <v>197</v>
      </c>
      <c r="AS21" s="105" t="s">
        <v>197</v>
      </c>
      <c r="AT21" s="105" t="s">
        <v>197</v>
      </c>
      <c r="AU21" s="105"/>
      <c r="AV21" s="105"/>
      <c r="AW21" s="105" t="s">
        <v>197</v>
      </c>
      <c r="AX21" s="106" t="s">
        <v>197</v>
      </c>
      <c r="AY21" s="104"/>
      <c r="AZ21" s="105"/>
      <c r="BA21" s="107"/>
      <c r="BB21" s="266"/>
      <c r="BC21" s="267"/>
      <c r="BD21" s="268"/>
      <c r="BE21" s="269"/>
      <c r="BF21" s="270"/>
      <c r="BG21" s="271"/>
      <c r="BH21" s="271"/>
      <c r="BI21" s="271"/>
      <c r="BJ21" s="272"/>
    </row>
    <row r="22" spans="2:62" ht="20.25" customHeight="1" x14ac:dyDescent="0.4">
      <c r="B22" s="280"/>
      <c r="C22" s="283"/>
      <c r="D22" s="284"/>
      <c r="E22" s="162"/>
      <c r="F22" s="163" t="str">
        <f>C21</f>
        <v>計画作成担当者</v>
      </c>
      <c r="G22" s="162"/>
      <c r="H22" s="163" t="str">
        <f>I21</f>
        <v>A</v>
      </c>
      <c r="I22" s="287"/>
      <c r="J22" s="288"/>
      <c r="K22" s="291"/>
      <c r="L22" s="292"/>
      <c r="M22" s="292"/>
      <c r="N22" s="284"/>
      <c r="O22" s="263"/>
      <c r="P22" s="264"/>
      <c r="Q22" s="264"/>
      <c r="R22" s="264"/>
      <c r="S22" s="265"/>
      <c r="T22" s="111" t="s">
        <v>206</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6">
        <f>IF($BE$3="４週",SUM(W22:AX22),IF($BE$3="暦月",SUM(W22:BA22),""))</f>
        <v>160</v>
      </c>
      <c r="BC22" s="277"/>
      <c r="BD22" s="278">
        <f>IF($BE$3="４週",BB22/4,IF($BE$3="暦月",(BB22/($BE$8/7)),""))</f>
        <v>40</v>
      </c>
      <c r="BE22" s="277"/>
      <c r="BF22" s="273"/>
      <c r="BG22" s="274"/>
      <c r="BH22" s="274"/>
      <c r="BI22" s="274"/>
      <c r="BJ22" s="275"/>
    </row>
    <row r="23" spans="2:62" ht="20.25" customHeight="1" x14ac:dyDescent="0.4">
      <c r="B23" s="279">
        <f>B21+1</f>
        <v>4</v>
      </c>
      <c r="C23" s="281" t="s">
        <v>101</v>
      </c>
      <c r="D23" s="282"/>
      <c r="E23" s="162"/>
      <c r="F23" s="163"/>
      <c r="G23" s="162"/>
      <c r="H23" s="163"/>
      <c r="I23" s="285" t="s">
        <v>123</v>
      </c>
      <c r="J23" s="286"/>
      <c r="K23" s="289" t="s">
        <v>109</v>
      </c>
      <c r="L23" s="290"/>
      <c r="M23" s="290"/>
      <c r="N23" s="282"/>
      <c r="O23" s="263" t="s">
        <v>143</v>
      </c>
      <c r="P23" s="264"/>
      <c r="Q23" s="264"/>
      <c r="R23" s="264"/>
      <c r="S23" s="265"/>
      <c r="T23" s="114" t="s">
        <v>18</v>
      </c>
      <c r="U23" s="115"/>
      <c r="V23" s="116"/>
      <c r="W23" s="104" t="s">
        <v>199</v>
      </c>
      <c r="X23" s="105" t="s">
        <v>199</v>
      </c>
      <c r="Y23" s="105" t="s">
        <v>198</v>
      </c>
      <c r="Z23" s="105"/>
      <c r="AA23" s="105"/>
      <c r="AB23" s="105" t="s">
        <v>199</v>
      </c>
      <c r="AC23" s="106" t="s">
        <v>199</v>
      </c>
      <c r="AD23" s="104" t="s">
        <v>199</v>
      </c>
      <c r="AE23" s="105" t="s">
        <v>199</v>
      </c>
      <c r="AF23" s="105" t="s">
        <v>199</v>
      </c>
      <c r="AG23" s="105"/>
      <c r="AH23" s="105"/>
      <c r="AI23" s="105" t="s">
        <v>199</v>
      </c>
      <c r="AJ23" s="106" t="s">
        <v>199</v>
      </c>
      <c r="AK23" s="104" t="s">
        <v>199</v>
      </c>
      <c r="AL23" s="105" t="s">
        <v>199</v>
      </c>
      <c r="AM23" s="105" t="s">
        <v>199</v>
      </c>
      <c r="AN23" s="105"/>
      <c r="AO23" s="105"/>
      <c r="AP23" s="105" t="s">
        <v>199</v>
      </c>
      <c r="AQ23" s="106" t="s">
        <v>199</v>
      </c>
      <c r="AR23" s="104" t="s">
        <v>199</v>
      </c>
      <c r="AS23" s="105" t="s">
        <v>199</v>
      </c>
      <c r="AT23" s="105" t="s">
        <v>199</v>
      </c>
      <c r="AU23" s="105"/>
      <c r="AV23" s="105"/>
      <c r="AW23" s="105" t="s">
        <v>199</v>
      </c>
      <c r="AX23" s="106" t="s">
        <v>199</v>
      </c>
      <c r="AY23" s="104"/>
      <c r="AZ23" s="105"/>
      <c r="BA23" s="107"/>
      <c r="BB23" s="266"/>
      <c r="BC23" s="267"/>
      <c r="BD23" s="268"/>
      <c r="BE23" s="269"/>
      <c r="BF23" s="270"/>
      <c r="BG23" s="271"/>
      <c r="BH23" s="271"/>
      <c r="BI23" s="271"/>
      <c r="BJ23" s="272"/>
    </row>
    <row r="24" spans="2:62" ht="20.25" customHeight="1" x14ac:dyDescent="0.4">
      <c r="B24" s="280"/>
      <c r="C24" s="283"/>
      <c r="D24" s="284"/>
      <c r="E24" s="162"/>
      <c r="F24" s="163" t="str">
        <f>C23</f>
        <v>機能訓練指導員</v>
      </c>
      <c r="G24" s="162"/>
      <c r="H24" s="163" t="str">
        <f>I23</f>
        <v>B</v>
      </c>
      <c r="I24" s="287"/>
      <c r="J24" s="288"/>
      <c r="K24" s="291"/>
      <c r="L24" s="292"/>
      <c r="M24" s="292"/>
      <c r="N24" s="284"/>
      <c r="O24" s="263"/>
      <c r="P24" s="264"/>
      <c r="Q24" s="264"/>
      <c r="R24" s="264"/>
      <c r="S24" s="265"/>
      <c r="T24" s="111" t="s">
        <v>206</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6">
        <f>IF($BE$3="４週",SUM(W24:AX24),IF($BE$3="暦月",SUM(W24:BA24),""))</f>
        <v>80.000000000000014</v>
      </c>
      <c r="BC24" s="277"/>
      <c r="BD24" s="278">
        <f>IF($BE$3="４週",BB24/4,IF($BE$3="暦月",(BB24/($BE$8/7)),""))</f>
        <v>20.000000000000004</v>
      </c>
      <c r="BE24" s="277"/>
      <c r="BF24" s="273"/>
      <c r="BG24" s="274"/>
      <c r="BH24" s="274"/>
      <c r="BI24" s="274"/>
      <c r="BJ24" s="275"/>
    </row>
    <row r="25" spans="2:62" ht="20.25" customHeight="1" x14ac:dyDescent="0.4">
      <c r="B25" s="279">
        <f>B23+1</f>
        <v>5</v>
      </c>
      <c r="C25" s="281" t="s">
        <v>99</v>
      </c>
      <c r="D25" s="282"/>
      <c r="E25" s="162"/>
      <c r="F25" s="163"/>
      <c r="G25" s="162"/>
      <c r="H25" s="163"/>
      <c r="I25" s="285" t="s">
        <v>86</v>
      </c>
      <c r="J25" s="286"/>
      <c r="K25" s="289" t="s">
        <v>104</v>
      </c>
      <c r="L25" s="290"/>
      <c r="M25" s="290"/>
      <c r="N25" s="282"/>
      <c r="O25" s="263" t="s">
        <v>144</v>
      </c>
      <c r="P25" s="264"/>
      <c r="Q25" s="264"/>
      <c r="R25" s="264"/>
      <c r="S25" s="265"/>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6"/>
      <c r="BC25" s="267"/>
      <c r="BD25" s="268"/>
      <c r="BE25" s="269"/>
      <c r="BF25" s="270"/>
      <c r="BG25" s="271"/>
      <c r="BH25" s="271"/>
      <c r="BI25" s="271"/>
      <c r="BJ25" s="272"/>
    </row>
    <row r="26" spans="2:62" ht="20.25" customHeight="1" x14ac:dyDescent="0.4">
      <c r="B26" s="280"/>
      <c r="C26" s="283"/>
      <c r="D26" s="284"/>
      <c r="E26" s="162"/>
      <c r="F26" s="163" t="str">
        <f>C25</f>
        <v>看護職員</v>
      </c>
      <c r="G26" s="162"/>
      <c r="H26" s="163" t="str">
        <f>I25</f>
        <v>A</v>
      </c>
      <c r="I26" s="287"/>
      <c r="J26" s="288"/>
      <c r="K26" s="291"/>
      <c r="L26" s="292"/>
      <c r="M26" s="292"/>
      <c r="N26" s="284"/>
      <c r="O26" s="263"/>
      <c r="P26" s="264"/>
      <c r="Q26" s="264"/>
      <c r="R26" s="264"/>
      <c r="S26" s="265"/>
      <c r="T26" s="185" t="s">
        <v>206</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6">
        <f>IF($BE$3="４週",SUM(W26:AX26),IF($BE$3="暦月",SUM(W26:BA26),""))</f>
        <v>160</v>
      </c>
      <c r="BC26" s="277"/>
      <c r="BD26" s="278">
        <f>IF($BE$3="４週",BB26/4,IF($BE$3="暦月",(BB26/($BE$8/7)),""))</f>
        <v>40</v>
      </c>
      <c r="BE26" s="277"/>
      <c r="BF26" s="273"/>
      <c r="BG26" s="274"/>
      <c r="BH26" s="274"/>
      <c r="BI26" s="274"/>
      <c r="BJ26" s="275"/>
    </row>
    <row r="27" spans="2:62" ht="20.25" customHeight="1" x14ac:dyDescent="0.4">
      <c r="B27" s="279">
        <f>B25+1</f>
        <v>6</v>
      </c>
      <c r="C27" s="281" t="s">
        <v>99</v>
      </c>
      <c r="D27" s="282"/>
      <c r="E27" s="162"/>
      <c r="F27" s="163"/>
      <c r="G27" s="162"/>
      <c r="H27" s="163"/>
      <c r="I27" s="285" t="s">
        <v>86</v>
      </c>
      <c r="J27" s="286"/>
      <c r="K27" s="289" t="s">
        <v>104</v>
      </c>
      <c r="L27" s="290"/>
      <c r="M27" s="290"/>
      <c r="N27" s="282"/>
      <c r="O27" s="263" t="s">
        <v>237</v>
      </c>
      <c r="P27" s="264"/>
      <c r="Q27" s="264"/>
      <c r="R27" s="264"/>
      <c r="S27" s="265"/>
      <c r="T27" s="184" t="s">
        <v>18</v>
      </c>
      <c r="U27" s="117"/>
      <c r="V27" s="118"/>
      <c r="W27" s="104" t="s">
        <v>200</v>
      </c>
      <c r="X27" s="105" t="s">
        <v>219</v>
      </c>
      <c r="Y27" s="105" t="s">
        <v>201</v>
      </c>
      <c r="Z27" s="105" t="s">
        <v>201</v>
      </c>
      <c r="AA27" s="105"/>
      <c r="AB27" s="105" t="s">
        <v>202</v>
      </c>
      <c r="AC27" s="106"/>
      <c r="AD27" s="104"/>
      <c r="AE27" s="105" t="s">
        <v>200</v>
      </c>
      <c r="AF27" s="105" t="s">
        <v>219</v>
      </c>
      <c r="AG27" s="105" t="s">
        <v>201</v>
      </c>
      <c r="AH27" s="105" t="s">
        <v>201</v>
      </c>
      <c r="AI27" s="105"/>
      <c r="AJ27" s="106" t="s">
        <v>202</v>
      </c>
      <c r="AK27" s="104" t="s">
        <v>202</v>
      </c>
      <c r="AL27" s="105"/>
      <c r="AM27" s="105" t="s">
        <v>200</v>
      </c>
      <c r="AN27" s="105" t="s">
        <v>219</v>
      </c>
      <c r="AO27" s="105" t="s">
        <v>201</v>
      </c>
      <c r="AP27" s="105" t="s">
        <v>201</v>
      </c>
      <c r="AQ27" s="106"/>
      <c r="AR27" s="104" t="s">
        <v>202</v>
      </c>
      <c r="AS27" s="105"/>
      <c r="AT27" s="105"/>
      <c r="AU27" s="105" t="s">
        <v>200</v>
      </c>
      <c r="AV27" s="105" t="s">
        <v>219</v>
      </c>
      <c r="AW27" s="105" t="s">
        <v>201</v>
      </c>
      <c r="AX27" s="106" t="s">
        <v>201</v>
      </c>
      <c r="AY27" s="104"/>
      <c r="AZ27" s="105"/>
      <c r="BA27" s="107"/>
      <c r="BB27" s="266"/>
      <c r="BC27" s="267"/>
      <c r="BD27" s="268"/>
      <c r="BE27" s="269"/>
      <c r="BF27" s="270"/>
      <c r="BG27" s="271"/>
      <c r="BH27" s="271"/>
      <c r="BI27" s="271"/>
      <c r="BJ27" s="272"/>
    </row>
    <row r="28" spans="2:62" ht="20.25" customHeight="1" x14ac:dyDescent="0.4">
      <c r="B28" s="280"/>
      <c r="C28" s="283"/>
      <c r="D28" s="284"/>
      <c r="E28" s="162"/>
      <c r="F28" s="163" t="str">
        <f>C27</f>
        <v>看護職員</v>
      </c>
      <c r="G28" s="162"/>
      <c r="H28" s="163" t="str">
        <f>I27</f>
        <v>A</v>
      </c>
      <c r="I28" s="287"/>
      <c r="J28" s="288"/>
      <c r="K28" s="291"/>
      <c r="L28" s="292"/>
      <c r="M28" s="292"/>
      <c r="N28" s="284"/>
      <c r="O28" s="263"/>
      <c r="P28" s="264"/>
      <c r="Q28" s="264"/>
      <c r="R28" s="264"/>
      <c r="S28" s="265"/>
      <c r="T28" s="111" t="s">
        <v>206</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6">
        <f>IF($BE$3="４週",SUM(W28:AX28),IF($BE$3="暦月",SUM(W28:BA28),""))</f>
        <v>160</v>
      </c>
      <c r="BC28" s="277"/>
      <c r="BD28" s="278">
        <f>IF($BE$3="４週",BB28/4,IF($BE$3="暦月",(BB28/($BE$8/7)),""))</f>
        <v>40</v>
      </c>
      <c r="BE28" s="277"/>
      <c r="BF28" s="273"/>
      <c r="BG28" s="274"/>
      <c r="BH28" s="274"/>
      <c r="BI28" s="274"/>
      <c r="BJ28" s="275"/>
    </row>
    <row r="29" spans="2:62" ht="20.25" customHeight="1" x14ac:dyDescent="0.4">
      <c r="B29" s="279">
        <f>B27+1</f>
        <v>7</v>
      </c>
      <c r="C29" s="281" t="s">
        <v>99</v>
      </c>
      <c r="D29" s="282"/>
      <c r="E29" s="162"/>
      <c r="F29" s="163"/>
      <c r="G29" s="162"/>
      <c r="H29" s="163"/>
      <c r="I29" s="285" t="s">
        <v>123</v>
      </c>
      <c r="J29" s="286"/>
      <c r="K29" s="289" t="s">
        <v>104</v>
      </c>
      <c r="L29" s="290"/>
      <c r="M29" s="290"/>
      <c r="N29" s="282"/>
      <c r="O29" s="263" t="s">
        <v>143</v>
      </c>
      <c r="P29" s="264"/>
      <c r="Q29" s="264"/>
      <c r="R29" s="264"/>
      <c r="S29" s="265"/>
      <c r="T29" s="114" t="s">
        <v>18</v>
      </c>
      <c r="U29" s="115"/>
      <c r="V29" s="116"/>
      <c r="W29" s="104" t="s">
        <v>203</v>
      </c>
      <c r="X29" s="105" t="s">
        <v>203</v>
      </c>
      <c r="Y29" s="105" t="s">
        <v>203</v>
      </c>
      <c r="Z29" s="105"/>
      <c r="AA29" s="105"/>
      <c r="AB29" s="105" t="s">
        <v>203</v>
      </c>
      <c r="AC29" s="106" t="s">
        <v>203</v>
      </c>
      <c r="AD29" s="104" t="s">
        <v>203</v>
      </c>
      <c r="AE29" s="105" t="s">
        <v>203</v>
      </c>
      <c r="AF29" s="105" t="s">
        <v>203</v>
      </c>
      <c r="AG29" s="105"/>
      <c r="AH29" s="105"/>
      <c r="AI29" s="105" t="s">
        <v>203</v>
      </c>
      <c r="AJ29" s="106" t="s">
        <v>203</v>
      </c>
      <c r="AK29" s="104" t="s">
        <v>203</v>
      </c>
      <c r="AL29" s="105" t="s">
        <v>203</v>
      </c>
      <c r="AM29" s="105" t="s">
        <v>203</v>
      </c>
      <c r="AN29" s="105"/>
      <c r="AO29" s="105"/>
      <c r="AP29" s="105" t="s">
        <v>203</v>
      </c>
      <c r="AQ29" s="106" t="s">
        <v>203</v>
      </c>
      <c r="AR29" s="104" t="s">
        <v>203</v>
      </c>
      <c r="AS29" s="105" t="s">
        <v>203</v>
      </c>
      <c r="AT29" s="105" t="s">
        <v>203</v>
      </c>
      <c r="AU29" s="105"/>
      <c r="AV29" s="105"/>
      <c r="AW29" s="105" t="s">
        <v>203</v>
      </c>
      <c r="AX29" s="106" t="s">
        <v>203</v>
      </c>
      <c r="AY29" s="104"/>
      <c r="AZ29" s="105"/>
      <c r="BA29" s="107"/>
      <c r="BB29" s="266"/>
      <c r="BC29" s="267"/>
      <c r="BD29" s="268"/>
      <c r="BE29" s="269"/>
      <c r="BF29" s="270"/>
      <c r="BG29" s="271"/>
      <c r="BH29" s="271"/>
      <c r="BI29" s="271"/>
      <c r="BJ29" s="272"/>
    </row>
    <row r="30" spans="2:62" ht="20.25" customHeight="1" x14ac:dyDescent="0.4">
      <c r="B30" s="280"/>
      <c r="C30" s="283"/>
      <c r="D30" s="284"/>
      <c r="E30" s="162"/>
      <c r="F30" s="163" t="str">
        <f>C29</f>
        <v>看護職員</v>
      </c>
      <c r="G30" s="162"/>
      <c r="H30" s="163" t="str">
        <f>I29</f>
        <v>B</v>
      </c>
      <c r="I30" s="287"/>
      <c r="J30" s="288"/>
      <c r="K30" s="291"/>
      <c r="L30" s="292"/>
      <c r="M30" s="292"/>
      <c r="N30" s="284"/>
      <c r="O30" s="263"/>
      <c r="P30" s="264"/>
      <c r="Q30" s="264"/>
      <c r="R30" s="264"/>
      <c r="S30" s="265"/>
      <c r="T30" s="111" t="s">
        <v>206</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6">
        <f>IF($BE$3="４週",SUM(W30:AX30),IF($BE$3="暦月",SUM(W30:BA30),""))</f>
        <v>79.999999999999986</v>
      </c>
      <c r="BC30" s="277"/>
      <c r="BD30" s="278">
        <f>IF($BE$3="４週",BB30/4,IF($BE$3="暦月",(BB30/($BE$8/7)),""))</f>
        <v>19.999999999999996</v>
      </c>
      <c r="BE30" s="277"/>
      <c r="BF30" s="273"/>
      <c r="BG30" s="274"/>
      <c r="BH30" s="274"/>
      <c r="BI30" s="274"/>
      <c r="BJ30" s="275"/>
    </row>
    <row r="31" spans="2:62" ht="20.25" customHeight="1" x14ac:dyDescent="0.4">
      <c r="B31" s="279">
        <f>B29+1</f>
        <v>8</v>
      </c>
      <c r="C31" s="281" t="s">
        <v>99</v>
      </c>
      <c r="D31" s="282"/>
      <c r="E31" s="162"/>
      <c r="F31" s="163"/>
      <c r="G31" s="162"/>
      <c r="H31" s="163"/>
      <c r="I31" s="285" t="s">
        <v>86</v>
      </c>
      <c r="J31" s="286"/>
      <c r="K31" s="289" t="s">
        <v>104</v>
      </c>
      <c r="L31" s="290"/>
      <c r="M31" s="290"/>
      <c r="N31" s="282"/>
      <c r="O31" s="263" t="s">
        <v>238</v>
      </c>
      <c r="P31" s="264"/>
      <c r="Q31" s="264"/>
      <c r="R31" s="264"/>
      <c r="S31" s="265"/>
      <c r="T31" s="114" t="s">
        <v>18</v>
      </c>
      <c r="U31" s="115"/>
      <c r="V31" s="116"/>
      <c r="W31" s="104"/>
      <c r="X31" s="105"/>
      <c r="Y31" s="105" t="s">
        <v>204</v>
      </c>
      <c r="Z31" s="105" t="s">
        <v>204</v>
      </c>
      <c r="AA31" s="105" t="s">
        <v>204</v>
      </c>
      <c r="AB31" s="105" t="s">
        <v>204</v>
      </c>
      <c r="AC31" s="106" t="s">
        <v>204</v>
      </c>
      <c r="AD31" s="104"/>
      <c r="AE31" s="105"/>
      <c r="AF31" s="105" t="s">
        <v>204</v>
      </c>
      <c r="AG31" s="105" t="s">
        <v>204</v>
      </c>
      <c r="AH31" s="105" t="s">
        <v>204</v>
      </c>
      <c r="AI31" s="105" t="s">
        <v>204</v>
      </c>
      <c r="AJ31" s="106" t="s">
        <v>204</v>
      </c>
      <c r="AK31" s="104"/>
      <c r="AL31" s="105"/>
      <c r="AM31" s="105" t="s">
        <v>204</v>
      </c>
      <c r="AN31" s="105" t="s">
        <v>204</v>
      </c>
      <c r="AO31" s="105" t="s">
        <v>204</v>
      </c>
      <c r="AP31" s="105" t="s">
        <v>204</v>
      </c>
      <c r="AQ31" s="106" t="s">
        <v>204</v>
      </c>
      <c r="AR31" s="104"/>
      <c r="AS31" s="105"/>
      <c r="AT31" s="105" t="s">
        <v>204</v>
      </c>
      <c r="AU31" s="105" t="s">
        <v>204</v>
      </c>
      <c r="AV31" s="105" t="s">
        <v>204</v>
      </c>
      <c r="AW31" s="105" t="s">
        <v>204</v>
      </c>
      <c r="AX31" s="106" t="s">
        <v>204</v>
      </c>
      <c r="AY31" s="104"/>
      <c r="AZ31" s="105"/>
      <c r="BA31" s="107"/>
      <c r="BB31" s="266"/>
      <c r="BC31" s="267"/>
      <c r="BD31" s="268"/>
      <c r="BE31" s="269"/>
      <c r="BF31" s="270"/>
      <c r="BG31" s="271"/>
      <c r="BH31" s="271"/>
      <c r="BI31" s="271"/>
      <c r="BJ31" s="272"/>
    </row>
    <row r="32" spans="2:62" ht="20.25" customHeight="1" x14ac:dyDescent="0.4">
      <c r="B32" s="280"/>
      <c r="C32" s="283"/>
      <c r="D32" s="284"/>
      <c r="E32" s="162"/>
      <c r="F32" s="163" t="str">
        <f>C31</f>
        <v>看護職員</v>
      </c>
      <c r="G32" s="162"/>
      <c r="H32" s="163" t="str">
        <f>I31</f>
        <v>A</v>
      </c>
      <c r="I32" s="287"/>
      <c r="J32" s="288"/>
      <c r="K32" s="291"/>
      <c r="L32" s="292"/>
      <c r="M32" s="292"/>
      <c r="N32" s="284"/>
      <c r="O32" s="263"/>
      <c r="P32" s="264"/>
      <c r="Q32" s="264"/>
      <c r="R32" s="264"/>
      <c r="S32" s="265"/>
      <c r="T32" s="111" t="s">
        <v>206</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6">
        <f>IF($BE$3="４週",SUM(W32:AX32),IF($BE$3="暦月",SUM(W32:BA32),""))</f>
        <v>160</v>
      </c>
      <c r="BC32" s="277"/>
      <c r="BD32" s="278">
        <f>IF($BE$3="４週",BB32/4,IF($BE$3="暦月",(BB32/($BE$8/7)),""))</f>
        <v>40</v>
      </c>
      <c r="BE32" s="277"/>
      <c r="BF32" s="273"/>
      <c r="BG32" s="274"/>
      <c r="BH32" s="274"/>
      <c r="BI32" s="274"/>
      <c r="BJ32" s="275"/>
    </row>
    <row r="33" spans="2:62" ht="20.25" customHeight="1" x14ac:dyDescent="0.4">
      <c r="B33" s="279">
        <f>B31+1</f>
        <v>9</v>
      </c>
      <c r="C33" s="281" t="s">
        <v>100</v>
      </c>
      <c r="D33" s="282"/>
      <c r="E33" s="162"/>
      <c r="F33" s="163"/>
      <c r="G33" s="162"/>
      <c r="H33" s="163"/>
      <c r="I33" s="285" t="s">
        <v>86</v>
      </c>
      <c r="J33" s="286"/>
      <c r="K33" s="289" t="s">
        <v>19</v>
      </c>
      <c r="L33" s="290"/>
      <c r="M33" s="290"/>
      <c r="N33" s="282"/>
      <c r="O33" s="263" t="s">
        <v>145</v>
      </c>
      <c r="P33" s="264"/>
      <c r="Q33" s="264"/>
      <c r="R33" s="264"/>
      <c r="S33" s="265"/>
      <c r="T33" s="114" t="s">
        <v>18</v>
      </c>
      <c r="U33" s="115"/>
      <c r="V33" s="116"/>
      <c r="W33" s="104" t="s">
        <v>204</v>
      </c>
      <c r="X33" s="105" t="s">
        <v>204</v>
      </c>
      <c r="Y33" s="105" t="s">
        <v>204</v>
      </c>
      <c r="Z33" s="105"/>
      <c r="AA33" s="105"/>
      <c r="AB33" s="105" t="s">
        <v>204</v>
      </c>
      <c r="AC33" s="106" t="s">
        <v>204</v>
      </c>
      <c r="AD33" s="104" t="s">
        <v>204</v>
      </c>
      <c r="AE33" s="105" t="s">
        <v>204</v>
      </c>
      <c r="AF33" s="105" t="s">
        <v>204</v>
      </c>
      <c r="AG33" s="105"/>
      <c r="AH33" s="105"/>
      <c r="AI33" s="105" t="s">
        <v>204</v>
      </c>
      <c r="AJ33" s="106" t="s">
        <v>204</v>
      </c>
      <c r="AK33" s="104" t="s">
        <v>204</v>
      </c>
      <c r="AL33" s="105" t="s">
        <v>204</v>
      </c>
      <c r="AM33" s="105" t="s">
        <v>204</v>
      </c>
      <c r="AN33" s="105"/>
      <c r="AO33" s="105"/>
      <c r="AP33" s="105" t="s">
        <v>204</v>
      </c>
      <c r="AQ33" s="106" t="s">
        <v>204</v>
      </c>
      <c r="AR33" s="104" t="s">
        <v>204</v>
      </c>
      <c r="AS33" s="105" t="s">
        <v>204</v>
      </c>
      <c r="AT33" s="105" t="s">
        <v>204</v>
      </c>
      <c r="AU33" s="105"/>
      <c r="AV33" s="105"/>
      <c r="AW33" s="105" t="s">
        <v>204</v>
      </c>
      <c r="AX33" s="106" t="s">
        <v>204</v>
      </c>
      <c r="AY33" s="104"/>
      <c r="AZ33" s="105"/>
      <c r="BA33" s="107"/>
      <c r="BB33" s="266"/>
      <c r="BC33" s="267"/>
      <c r="BD33" s="268"/>
      <c r="BE33" s="269"/>
      <c r="BF33" s="270"/>
      <c r="BG33" s="271"/>
      <c r="BH33" s="271"/>
      <c r="BI33" s="271"/>
      <c r="BJ33" s="272"/>
    </row>
    <row r="34" spans="2:62" ht="20.25" customHeight="1" x14ac:dyDescent="0.4">
      <c r="B34" s="280"/>
      <c r="C34" s="283"/>
      <c r="D34" s="284"/>
      <c r="E34" s="162"/>
      <c r="F34" s="163" t="str">
        <f>C33</f>
        <v>介護職員</v>
      </c>
      <c r="G34" s="162"/>
      <c r="H34" s="163" t="str">
        <f>I33</f>
        <v>A</v>
      </c>
      <c r="I34" s="287"/>
      <c r="J34" s="288"/>
      <c r="K34" s="291"/>
      <c r="L34" s="292"/>
      <c r="M34" s="292"/>
      <c r="N34" s="284"/>
      <c r="O34" s="263"/>
      <c r="P34" s="264"/>
      <c r="Q34" s="264"/>
      <c r="R34" s="264"/>
      <c r="S34" s="265"/>
      <c r="T34" s="185" t="s">
        <v>206</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6">
        <f>IF($BE$3="４週",SUM(W34:AX34),IF($BE$3="暦月",SUM(W34:BA34),""))</f>
        <v>160</v>
      </c>
      <c r="BC34" s="277"/>
      <c r="BD34" s="278">
        <f>IF($BE$3="４週",BB34/4,IF($BE$3="暦月",(BB34/($BE$8/7)),""))</f>
        <v>40</v>
      </c>
      <c r="BE34" s="277"/>
      <c r="BF34" s="273"/>
      <c r="BG34" s="274"/>
      <c r="BH34" s="274"/>
      <c r="BI34" s="274"/>
      <c r="BJ34" s="275"/>
    </row>
    <row r="35" spans="2:62" ht="20.25" customHeight="1" x14ac:dyDescent="0.4">
      <c r="B35" s="279">
        <f>B33+1</f>
        <v>10</v>
      </c>
      <c r="C35" s="281" t="s">
        <v>100</v>
      </c>
      <c r="D35" s="282"/>
      <c r="E35" s="162"/>
      <c r="F35" s="163"/>
      <c r="G35" s="162"/>
      <c r="H35" s="163"/>
      <c r="I35" s="285" t="s">
        <v>86</v>
      </c>
      <c r="J35" s="286"/>
      <c r="K35" s="289" t="s">
        <v>19</v>
      </c>
      <c r="L35" s="290"/>
      <c r="M35" s="290"/>
      <c r="N35" s="282"/>
      <c r="O35" s="263" t="s">
        <v>146</v>
      </c>
      <c r="P35" s="264"/>
      <c r="Q35" s="264"/>
      <c r="R35" s="264"/>
      <c r="S35" s="265"/>
      <c r="T35" s="184" t="s">
        <v>18</v>
      </c>
      <c r="U35" s="117"/>
      <c r="V35" s="118"/>
      <c r="W35" s="104" t="s">
        <v>200</v>
      </c>
      <c r="X35" s="105" t="s">
        <v>219</v>
      </c>
      <c r="Y35" s="105" t="s">
        <v>201</v>
      </c>
      <c r="Z35" s="105" t="s">
        <v>201</v>
      </c>
      <c r="AA35" s="105"/>
      <c r="AB35" s="105" t="s">
        <v>202</v>
      </c>
      <c r="AC35" s="106"/>
      <c r="AD35" s="104"/>
      <c r="AE35" s="105" t="s">
        <v>200</v>
      </c>
      <c r="AF35" s="105" t="s">
        <v>219</v>
      </c>
      <c r="AG35" s="105" t="s">
        <v>201</v>
      </c>
      <c r="AH35" s="105" t="s">
        <v>201</v>
      </c>
      <c r="AI35" s="105"/>
      <c r="AJ35" s="106" t="s">
        <v>202</v>
      </c>
      <c r="AK35" s="104" t="s">
        <v>202</v>
      </c>
      <c r="AL35" s="105"/>
      <c r="AM35" s="105" t="s">
        <v>200</v>
      </c>
      <c r="AN35" s="105" t="s">
        <v>219</v>
      </c>
      <c r="AO35" s="105" t="s">
        <v>201</v>
      </c>
      <c r="AP35" s="105" t="s">
        <v>201</v>
      </c>
      <c r="AQ35" s="106"/>
      <c r="AR35" s="104" t="s">
        <v>202</v>
      </c>
      <c r="AS35" s="105"/>
      <c r="AT35" s="105"/>
      <c r="AU35" s="105" t="s">
        <v>200</v>
      </c>
      <c r="AV35" s="105" t="s">
        <v>219</v>
      </c>
      <c r="AW35" s="105" t="s">
        <v>201</v>
      </c>
      <c r="AX35" s="106" t="s">
        <v>201</v>
      </c>
      <c r="AY35" s="104"/>
      <c r="AZ35" s="105"/>
      <c r="BA35" s="107"/>
      <c r="BB35" s="266"/>
      <c r="BC35" s="267"/>
      <c r="BD35" s="268"/>
      <c r="BE35" s="269"/>
      <c r="BF35" s="270"/>
      <c r="BG35" s="271"/>
      <c r="BH35" s="271"/>
      <c r="BI35" s="271"/>
      <c r="BJ35" s="272"/>
    </row>
    <row r="36" spans="2:62" ht="20.25" customHeight="1" x14ac:dyDescent="0.4">
      <c r="B36" s="280"/>
      <c r="C36" s="283"/>
      <c r="D36" s="284"/>
      <c r="E36" s="162"/>
      <c r="F36" s="163" t="str">
        <f>C35</f>
        <v>介護職員</v>
      </c>
      <c r="G36" s="162"/>
      <c r="H36" s="163" t="str">
        <f>I35</f>
        <v>A</v>
      </c>
      <c r="I36" s="287"/>
      <c r="J36" s="288"/>
      <c r="K36" s="291"/>
      <c r="L36" s="292"/>
      <c r="M36" s="292"/>
      <c r="N36" s="284"/>
      <c r="O36" s="263"/>
      <c r="P36" s="264"/>
      <c r="Q36" s="264"/>
      <c r="R36" s="264"/>
      <c r="S36" s="265"/>
      <c r="T36" s="185" t="s">
        <v>206</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6">
        <f>IF($BE$3="４週",SUM(W36:AX36),IF($BE$3="暦月",SUM(W36:BA36),""))</f>
        <v>160</v>
      </c>
      <c r="BC36" s="277"/>
      <c r="BD36" s="278">
        <f>IF($BE$3="４週",BB36/4,IF($BE$3="暦月",(BB36/($BE$8/7)),""))</f>
        <v>40</v>
      </c>
      <c r="BE36" s="277"/>
      <c r="BF36" s="273"/>
      <c r="BG36" s="274"/>
      <c r="BH36" s="274"/>
      <c r="BI36" s="274"/>
      <c r="BJ36" s="275"/>
    </row>
    <row r="37" spans="2:62" ht="20.25" customHeight="1" x14ac:dyDescent="0.4">
      <c r="B37" s="279">
        <f>B35+1</f>
        <v>11</v>
      </c>
      <c r="C37" s="281" t="s">
        <v>100</v>
      </c>
      <c r="D37" s="282"/>
      <c r="E37" s="162"/>
      <c r="F37" s="163"/>
      <c r="G37" s="162"/>
      <c r="H37" s="163"/>
      <c r="I37" s="285" t="s">
        <v>86</v>
      </c>
      <c r="J37" s="286"/>
      <c r="K37" s="289" t="s">
        <v>87</v>
      </c>
      <c r="L37" s="290"/>
      <c r="M37" s="290"/>
      <c r="N37" s="282"/>
      <c r="O37" s="263" t="s">
        <v>147</v>
      </c>
      <c r="P37" s="264"/>
      <c r="Q37" s="264"/>
      <c r="R37" s="264"/>
      <c r="S37" s="265"/>
      <c r="T37" s="184" t="s">
        <v>18</v>
      </c>
      <c r="U37" s="117"/>
      <c r="V37" s="118"/>
      <c r="W37" s="104"/>
      <c r="X37" s="105" t="s">
        <v>200</v>
      </c>
      <c r="Y37" s="105" t="s">
        <v>219</v>
      </c>
      <c r="Z37" s="105" t="s">
        <v>202</v>
      </c>
      <c r="AA37" s="105" t="s">
        <v>201</v>
      </c>
      <c r="AB37" s="105"/>
      <c r="AC37" s="106" t="s">
        <v>202</v>
      </c>
      <c r="AD37" s="104" t="s">
        <v>202</v>
      </c>
      <c r="AE37" s="105"/>
      <c r="AF37" s="105" t="s">
        <v>200</v>
      </c>
      <c r="AG37" s="105" t="s">
        <v>219</v>
      </c>
      <c r="AH37" s="105" t="s">
        <v>202</v>
      </c>
      <c r="AI37" s="105" t="s">
        <v>201</v>
      </c>
      <c r="AJ37" s="106"/>
      <c r="AK37" s="104" t="s">
        <v>202</v>
      </c>
      <c r="AL37" s="105" t="s">
        <v>201</v>
      </c>
      <c r="AM37" s="105"/>
      <c r="AN37" s="105" t="s">
        <v>200</v>
      </c>
      <c r="AO37" s="105" t="s">
        <v>219</v>
      </c>
      <c r="AP37" s="105" t="s">
        <v>202</v>
      </c>
      <c r="AQ37" s="106"/>
      <c r="AR37" s="104"/>
      <c r="AS37" s="105" t="s">
        <v>202</v>
      </c>
      <c r="AT37" s="105" t="s">
        <v>201</v>
      </c>
      <c r="AU37" s="105"/>
      <c r="AV37" s="105" t="s">
        <v>200</v>
      </c>
      <c r="AW37" s="105" t="s">
        <v>219</v>
      </c>
      <c r="AX37" s="106" t="s">
        <v>202</v>
      </c>
      <c r="AY37" s="104"/>
      <c r="AZ37" s="105"/>
      <c r="BA37" s="107"/>
      <c r="BB37" s="266"/>
      <c r="BC37" s="267"/>
      <c r="BD37" s="268"/>
      <c r="BE37" s="269"/>
      <c r="BF37" s="270"/>
      <c r="BG37" s="271"/>
      <c r="BH37" s="271"/>
      <c r="BI37" s="271"/>
      <c r="BJ37" s="272"/>
    </row>
    <row r="38" spans="2:62" ht="20.25" customHeight="1" x14ac:dyDescent="0.4">
      <c r="B38" s="280"/>
      <c r="C38" s="283"/>
      <c r="D38" s="284"/>
      <c r="E38" s="162"/>
      <c r="F38" s="163" t="str">
        <f>C37</f>
        <v>介護職員</v>
      </c>
      <c r="G38" s="162"/>
      <c r="H38" s="163" t="str">
        <f>I37</f>
        <v>A</v>
      </c>
      <c r="I38" s="287"/>
      <c r="J38" s="288"/>
      <c r="K38" s="291"/>
      <c r="L38" s="292"/>
      <c r="M38" s="292"/>
      <c r="N38" s="284"/>
      <c r="O38" s="263"/>
      <c r="P38" s="264"/>
      <c r="Q38" s="264"/>
      <c r="R38" s="264"/>
      <c r="S38" s="265"/>
      <c r="T38" s="185" t="s">
        <v>206</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6">
        <f>IF($BE$3="４週",SUM(W38:AX38),IF($BE$3="暦月",SUM(W38:BA38),""))</f>
        <v>160</v>
      </c>
      <c r="BC38" s="277"/>
      <c r="BD38" s="278">
        <f>IF($BE$3="４週",BB38/4,IF($BE$3="暦月",(BB38/($BE$8/7)),""))</f>
        <v>40</v>
      </c>
      <c r="BE38" s="277"/>
      <c r="BF38" s="273"/>
      <c r="BG38" s="274"/>
      <c r="BH38" s="274"/>
      <c r="BI38" s="274"/>
      <c r="BJ38" s="275"/>
    </row>
    <row r="39" spans="2:62" ht="20.25" customHeight="1" x14ac:dyDescent="0.4">
      <c r="B39" s="279">
        <f>B37+1</f>
        <v>12</v>
      </c>
      <c r="C39" s="281" t="s">
        <v>100</v>
      </c>
      <c r="D39" s="282"/>
      <c r="E39" s="162"/>
      <c r="F39" s="163"/>
      <c r="G39" s="162"/>
      <c r="H39" s="163"/>
      <c r="I39" s="285" t="s">
        <v>86</v>
      </c>
      <c r="J39" s="286"/>
      <c r="K39" s="289" t="s">
        <v>87</v>
      </c>
      <c r="L39" s="290"/>
      <c r="M39" s="290"/>
      <c r="N39" s="282"/>
      <c r="O39" s="263" t="s">
        <v>148</v>
      </c>
      <c r="P39" s="264"/>
      <c r="Q39" s="264"/>
      <c r="R39" s="264"/>
      <c r="S39" s="265"/>
      <c r="T39" s="184" t="s">
        <v>18</v>
      </c>
      <c r="U39" s="117"/>
      <c r="V39" s="118"/>
      <c r="W39" s="104" t="s">
        <v>202</v>
      </c>
      <c r="X39" s="105"/>
      <c r="Y39" s="105" t="s">
        <v>200</v>
      </c>
      <c r="Z39" s="105" t="s">
        <v>219</v>
      </c>
      <c r="AA39" s="105" t="s">
        <v>202</v>
      </c>
      <c r="AB39" s="105" t="s">
        <v>201</v>
      </c>
      <c r="AC39" s="106"/>
      <c r="AD39" s="104" t="s">
        <v>201</v>
      </c>
      <c r="AE39" s="105" t="s">
        <v>202</v>
      </c>
      <c r="AF39" s="105"/>
      <c r="AG39" s="105" t="s">
        <v>200</v>
      </c>
      <c r="AH39" s="105" t="s">
        <v>219</v>
      </c>
      <c r="AI39" s="105" t="s">
        <v>202</v>
      </c>
      <c r="AJ39" s="106"/>
      <c r="AK39" s="104" t="s">
        <v>201</v>
      </c>
      <c r="AL39" s="105" t="s">
        <v>202</v>
      </c>
      <c r="AM39" s="105"/>
      <c r="AN39" s="105"/>
      <c r="AO39" s="105" t="s">
        <v>200</v>
      </c>
      <c r="AP39" s="105" t="s">
        <v>219</v>
      </c>
      <c r="AQ39" s="106" t="s">
        <v>201</v>
      </c>
      <c r="AR39" s="104" t="s">
        <v>201</v>
      </c>
      <c r="AS39" s="105"/>
      <c r="AT39" s="105" t="s">
        <v>202</v>
      </c>
      <c r="AU39" s="105" t="s">
        <v>201</v>
      </c>
      <c r="AV39" s="105"/>
      <c r="AW39" s="105" t="s">
        <v>200</v>
      </c>
      <c r="AX39" s="106" t="s">
        <v>219</v>
      </c>
      <c r="AY39" s="104"/>
      <c r="AZ39" s="105"/>
      <c r="BA39" s="107"/>
      <c r="BB39" s="266"/>
      <c r="BC39" s="267"/>
      <c r="BD39" s="268"/>
      <c r="BE39" s="269"/>
      <c r="BF39" s="270"/>
      <c r="BG39" s="271"/>
      <c r="BH39" s="271"/>
      <c r="BI39" s="271"/>
      <c r="BJ39" s="272"/>
    </row>
    <row r="40" spans="2:62" ht="20.25" customHeight="1" x14ac:dyDescent="0.4">
      <c r="B40" s="280"/>
      <c r="C40" s="283"/>
      <c r="D40" s="284"/>
      <c r="E40" s="162"/>
      <c r="F40" s="163" t="str">
        <f>C39</f>
        <v>介護職員</v>
      </c>
      <c r="G40" s="162"/>
      <c r="H40" s="163" t="str">
        <f>I39</f>
        <v>A</v>
      </c>
      <c r="I40" s="287"/>
      <c r="J40" s="288"/>
      <c r="K40" s="291"/>
      <c r="L40" s="292"/>
      <c r="M40" s="292"/>
      <c r="N40" s="284"/>
      <c r="O40" s="263"/>
      <c r="P40" s="264"/>
      <c r="Q40" s="264"/>
      <c r="R40" s="264"/>
      <c r="S40" s="265"/>
      <c r="T40" s="185" t="s">
        <v>206</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6">
        <f>IF($BE$3="４週",SUM(W40:AX40),IF($BE$3="暦月",SUM(W40:BA40),""))</f>
        <v>160</v>
      </c>
      <c r="BC40" s="277"/>
      <c r="BD40" s="278">
        <f>IF($BE$3="４週",BB40/4,IF($BE$3="暦月",(BB40/($BE$8/7)),""))</f>
        <v>40</v>
      </c>
      <c r="BE40" s="277"/>
      <c r="BF40" s="273"/>
      <c r="BG40" s="274"/>
      <c r="BH40" s="274"/>
      <c r="BI40" s="274"/>
      <c r="BJ40" s="275"/>
    </row>
    <row r="41" spans="2:62" ht="20.25" customHeight="1" x14ac:dyDescent="0.4">
      <c r="B41" s="279">
        <f>B39+1</f>
        <v>13</v>
      </c>
      <c r="C41" s="281" t="s">
        <v>100</v>
      </c>
      <c r="D41" s="282"/>
      <c r="E41" s="162"/>
      <c r="F41" s="163"/>
      <c r="G41" s="162"/>
      <c r="H41" s="163"/>
      <c r="I41" s="285" t="s">
        <v>86</v>
      </c>
      <c r="J41" s="286"/>
      <c r="K41" s="289" t="s">
        <v>87</v>
      </c>
      <c r="L41" s="290"/>
      <c r="M41" s="290"/>
      <c r="N41" s="282"/>
      <c r="O41" s="263" t="s">
        <v>149</v>
      </c>
      <c r="P41" s="264"/>
      <c r="Q41" s="264"/>
      <c r="R41" s="264"/>
      <c r="S41" s="265"/>
      <c r="T41" s="184" t="s">
        <v>18</v>
      </c>
      <c r="U41" s="117"/>
      <c r="V41" s="118"/>
      <c r="W41" s="104" t="s">
        <v>201</v>
      </c>
      <c r="X41" s="105" t="s">
        <v>202</v>
      </c>
      <c r="Y41" s="105"/>
      <c r="Z41" s="105" t="s">
        <v>200</v>
      </c>
      <c r="AA41" s="105" t="s">
        <v>219</v>
      </c>
      <c r="AB41" s="105"/>
      <c r="AC41" s="106" t="s">
        <v>201</v>
      </c>
      <c r="AD41" s="104" t="s">
        <v>202</v>
      </c>
      <c r="AE41" s="105" t="s">
        <v>202</v>
      </c>
      <c r="AF41" s="105" t="s">
        <v>201</v>
      </c>
      <c r="AG41" s="105"/>
      <c r="AH41" s="105" t="s">
        <v>200</v>
      </c>
      <c r="AI41" s="105" t="s">
        <v>219</v>
      </c>
      <c r="AJ41" s="106"/>
      <c r="AK41" s="104" t="s">
        <v>202</v>
      </c>
      <c r="AL41" s="105"/>
      <c r="AM41" s="105" t="s">
        <v>202</v>
      </c>
      <c r="AN41" s="105" t="s">
        <v>202</v>
      </c>
      <c r="AO41" s="105"/>
      <c r="AP41" s="105" t="s">
        <v>200</v>
      </c>
      <c r="AQ41" s="106" t="s">
        <v>219</v>
      </c>
      <c r="AR41" s="104" t="s">
        <v>202</v>
      </c>
      <c r="AS41" s="105" t="s">
        <v>201</v>
      </c>
      <c r="AT41" s="105"/>
      <c r="AU41" s="105" t="s">
        <v>202</v>
      </c>
      <c r="AV41" s="105" t="s">
        <v>259</v>
      </c>
      <c r="AW41" s="105"/>
      <c r="AX41" s="106" t="s">
        <v>200</v>
      </c>
      <c r="AY41" s="104"/>
      <c r="AZ41" s="105"/>
      <c r="BA41" s="107"/>
      <c r="BB41" s="266"/>
      <c r="BC41" s="267"/>
      <c r="BD41" s="268"/>
      <c r="BE41" s="269"/>
      <c r="BF41" s="270"/>
      <c r="BG41" s="271"/>
      <c r="BH41" s="271"/>
      <c r="BI41" s="271"/>
      <c r="BJ41" s="272"/>
    </row>
    <row r="42" spans="2:62" ht="20.25" customHeight="1" x14ac:dyDescent="0.4">
      <c r="B42" s="280"/>
      <c r="C42" s="283"/>
      <c r="D42" s="284"/>
      <c r="E42" s="162"/>
      <c r="F42" s="163" t="str">
        <f>C41</f>
        <v>介護職員</v>
      </c>
      <c r="G42" s="162"/>
      <c r="H42" s="163" t="str">
        <f>I41</f>
        <v>A</v>
      </c>
      <c r="I42" s="287"/>
      <c r="J42" s="288"/>
      <c r="K42" s="291"/>
      <c r="L42" s="292"/>
      <c r="M42" s="292"/>
      <c r="N42" s="284"/>
      <c r="O42" s="263"/>
      <c r="P42" s="264"/>
      <c r="Q42" s="264"/>
      <c r="R42" s="264"/>
      <c r="S42" s="265"/>
      <c r="T42" s="185" t="s">
        <v>206</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6">
        <f>IF($BE$3="４週",SUM(W42:AX42),IF($BE$3="暦月",SUM(W42:BA42),""))</f>
        <v>160</v>
      </c>
      <c r="BC42" s="277"/>
      <c r="BD42" s="278">
        <f>IF($BE$3="４週",BB42/4,IF($BE$3="暦月",(BB42/($BE$8/7)),""))</f>
        <v>40</v>
      </c>
      <c r="BE42" s="277"/>
      <c r="BF42" s="273"/>
      <c r="BG42" s="274"/>
      <c r="BH42" s="274"/>
      <c r="BI42" s="274"/>
      <c r="BJ42" s="275"/>
    </row>
    <row r="43" spans="2:62" ht="20.25" customHeight="1" x14ac:dyDescent="0.4">
      <c r="B43" s="279">
        <f>B41+1</f>
        <v>14</v>
      </c>
      <c r="C43" s="281" t="s">
        <v>100</v>
      </c>
      <c r="D43" s="282"/>
      <c r="E43" s="162"/>
      <c r="F43" s="163"/>
      <c r="G43" s="162"/>
      <c r="H43" s="163"/>
      <c r="I43" s="285" t="s">
        <v>97</v>
      </c>
      <c r="J43" s="286"/>
      <c r="K43" s="289" t="s">
        <v>87</v>
      </c>
      <c r="L43" s="290"/>
      <c r="M43" s="290"/>
      <c r="N43" s="282"/>
      <c r="O43" s="263" t="s">
        <v>150</v>
      </c>
      <c r="P43" s="264"/>
      <c r="Q43" s="264"/>
      <c r="R43" s="264"/>
      <c r="S43" s="265"/>
      <c r="T43" s="184" t="s">
        <v>18</v>
      </c>
      <c r="U43" s="117"/>
      <c r="V43" s="118"/>
      <c r="W43" s="104"/>
      <c r="X43" s="105" t="s">
        <v>201</v>
      </c>
      <c r="Y43" s="105" t="s">
        <v>202</v>
      </c>
      <c r="Z43" s="105"/>
      <c r="AA43" s="105" t="s">
        <v>202</v>
      </c>
      <c r="AB43" s="105" t="s">
        <v>202</v>
      </c>
      <c r="AC43" s="106"/>
      <c r="AD43" s="104"/>
      <c r="AE43" s="105" t="s">
        <v>201</v>
      </c>
      <c r="AF43" s="105" t="s">
        <v>202</v>
      </c>
      <c r="AG43" s="105" t="s">
        <v>202</v>
      </c>
      <c r="AH43" s="105"/>
      <c r="AI43" s="105"/>
      <c r="AJ43" s="106" t="s">
        <v>201</v>
      </c>
      <c r="AK43" s="104"/>
      <c r="AL43" s="105"/>
      <c r="AM43" s="105" t="s">
        <v>201</v>
      </c>
      <c r="AN43" s="105" t="s">
        <v>201</v>
      </c>
      <c r="AO43" s="105" t="s">
        <v>202</v>
      </c>
      <c r="AP43" s="105"/>
      <c r="AQ43" s="106" t="s">
        <v>202</v>
      </c>
      <c r="AR43" s="104"/>
      <c r="AS43" s="105" t="s">
        <v>202</v>
      </c>
      <c r="AT43" s="105" t="s">
        <v>202</v>
      </c>
      <c r="AU43" s="105"/>
      <c r="AV43" s="105" t="s">
        <v>202</v>
      </c>
      <c r="AW43" s="105" t="s">
        <v>201</v>
      </c>
      <c r="AX43" s="106"/>
      <c r="AY43" s="104"/>
      <c r="AZ43" s="105"/>
      <c r="BA43" s="107"/>
      <c r="BB43" s="266"/>
      <c r="BC43" s="267"/>
      <c r="BD43" s="268"/>
      <c r="BE43" s="269"/>
      <c r="BF43" s="270"/>
      <c r="BG43" s="271"/>
      <c r="BH43" s="271"/>
      <c r="BI43" s="271"/>
      <c r="BJ43" s="272"/>
    </row>
    <row r="44" spans="2:62" ht="20.25" customHeight="1" x14ac:dyDescent="0.4">
      <c r="B44" s="280"/>
      <c r="C44" s="283"/>
      <c r="D44" s="284"/>
      <c r="E44" s="162"/>
      <c r="F44" s="163" t="str">
        <f>C43</f>
        <v>介護職員</v>
      </c>
      <c r="G44" s="162"/>
      <c r="H44" s="163" t="str">
        <f>I43</f>
        <v>C</v>
      </c>
      <c r="I44" s="287"/>
      <c r="J44" s="288"/>
      <c r="K44" s="291"/>
      <c r="L44" s="292"/>
      <c r="M44" s="292"/>
      <c r="N44" s="284"/>
      <c r="O44" s="263"/>
      <c r="P44" s="264"/>
      <c r="Q44" s="264"/>
      <c r="R44" s="264"/>
      <c r="S44" s="265"/>
      <c r="T44" s="185" t="s">
        <v>206</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6">
        <f>IF($BE$3="４週",SUM(W44:AX44),IF($BE$3="暦月",SUM(W44:BA44),""))</f>
        <v>128</v>
      </c>
      <c r="BC44" s="277"/>
      <c r="BD44" s="278">
        <f>IF($BE$3="４週",BB44/4,IF($BE$3="暦月",(BB44/($BE$8/7)),""))</f>
        <v>32</v>
      </c>
      <c r="BE44" s="277"/>
      <c r="BF44" s="273"/>
      <c r="BG44" s="274"/>
      <c r="BH44" s="274"/>
      <c r="BI44" s="274"/>
      <c r="BJ44" s="275"/>
    </row>
    <row r="45" spans="2:62" ht="20.25" customHeight="1" x14ac:dyDescent="0.4">
      <c r="B45" s="279">
        <f>B43+1</f>
        <v>15</v>
      </c>
      <c r="C45" s="281" t="s">
        <v>100</v>
      </c>
      <c r="D45" s="282"/>
      <c r="E45" s="162"/>
      <c r="F45" s="163"/>
      <c r="G45" s="162"/>
      <c r="H45" s="163"/>
      <c r="I45" s="285" t="s">
        <v>86</v>
      </c>
      <c r="J45" s="286"/>
      <c r="K45" s="289" t="s">
        <v>19</v>
      </c>
      <c r="L45" s="290"/>
      <c r="M45" s="290"/>
      <c r="N45" s="282"/>
      <c r="O45" s="263" t="s">
        <v>151</v>
      </c>
      <c r="P45" s="264"/>
      <c r="Q45" s="264"/>
      <c r="R45" s="264"/>
      <c r="S45" s="265"/>
      <c r="T45" s="184" t="s">
        <v>18</v>
      </c>
      <c r="U45" s="117"/>
      <c r="V45" s="118"/>
      <c r="W45" s="104" t="s">
        <v>202</v>
      </c>
      <c r="X45" s="105" t="s">
        <v>202</v>
      </c>
      <c r="Y45" s="105"/>
      <c r="Z45" s="105"/>
      <c r="AA45" s="105" t="s">
        <v>200</v>
      </c>
      <c r="AB45" s="105" t="s">
        <v>219</v>
      </c>
      <c r="AC45" s="106" t="s">
        <v>201</v>
      </c>
      <c r="AD45" s="104" t="s">
        <v>201</v>
      </c>
      <c r="AE45" s="105"/>
      <c r="AF45" s="105" t="s">
        <v>202</v>
      </c>
      <c r="AG45" s="105" t="s">
        <v>202</v>
      </c>
      <c r="AH45" s="105"/>
      <c r="AI45" s="105" t="s">
        <v>200</v>
      </c>
      <c r="AJ45" s="106" t="s">
        <v>219</v>
      </c>
      <c r="AK45" s="104" t="s">
        <v>201</v>
      </c>
      <c r="AL45" s="105" t="s">
        <v>201</v>
      </c>
      <c r="AM45" s="105"/>
      <c r="AN45" s="105" t="s">
        <v>202</v>
      </c>
      <c r="AO45" s="105"/>
      <c r="AP45" s="105"/>
      <c r="AQ45" s="106" t="s">
        <v>200</v>
      </c>
      <c r="AR45" s="104" t="s">
        <v>219</v>
      </c>
      <c r="AS45" s="105" t="s">
        <v>201</v>
      </c>
      <c r="AT45" s="105" t="s">
        <v>201</v>
      </c>
      <c r="AU45" s="105"/>
      <c r="AV45" s="105" t="s">
        <v>201</v>
      </c>
      <c r="AW45" s="105" t="s">
        <v>202</v>
      </c>
      <c r="AX45" s="106" t="s">
        <v>202</v>
      </c>
      <c r="AY45" s="104"/>
      <c r="AZ45" s="105"/>
      <c r="BA45" s="107"/>
      <c r="BB45" s="266"/>
      <c r="BC45" s="267"/>
      <c r="BD45" s="268"/>
      <c r="BE45" s="269"/>
      <c r="BF45" s="270"/>
      <c r="BG45" s="271"/>
      <c r="BH45" s="271"/>
      <c r="BI45" s="271"/>
      <c r="BJ45" s="272"/>
    </row>
    <row r="46" spans="2:62" ht="20.25" customHeight="1" x14ac:dyDescent="0.4">
      <c r="B46" s="280"/>
      <c r="C46" s="283"/>
      <c r="D46" s="284"/>
      <c r="E46" s="162"/>
      <c r="F46" s="163" t="str">
        <f>C45</f>
        <v>介護職員</v>
      </c>
      <c r="G46" s="162"/>
      <c r="H46" s="163" t="str">
        <f>I45</f>
        <v>A</v>
      </c>
      <c r="I46" s="287"/>
      <c r="J46" s="288"/>
      <c r="K46" s="291"/>
      <c r="L46" s="292"/>
      <c r="M46" s="292"/>
      <c r="N46" s="284"/>
      <c r="O46" s="263"/>
      <c r="P46" s="264"/>
      <c r="Q46" s="264"/>
      <c r="R46" s="264"/>
      <c r="S46" s="265"/>
      <c r="T46" s="185" t="s">
        <v>206</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6">
        <f>IF($BE$3="４週",SUM(W46:AX46),IF($BE$3="暦月",SUM(W46:BA46),""))</f>
        <v>160</v>
      </c>
      <c r="BC46" s="277"/>
      <c r="BD46" s="278">
        <f>IF($BE$3="４週",BB46/4,IF($BE$3="暦月",(BB46/($BE$8/7)),""))</f>
        <v>40</v>
      </c>
      <c r="BE46" s="277"/>
      <c r="BF46" s="273"/>
      <c r="BG46" s="274"/>
      <c r="BH46" s="274"/>
      <c r="BI46" s="274"/>
      <c r="BJ46" s="275"/>
    </row>
    <row r="47" spans="2:62" ht="20.25" customHeight="1" x14ac:dyDescent="0.4">
      <c r="B47" s="279">
        <f>B45+1</f>
        <v>16</v>
      </c>
      <c r="C47" s="281" t="s">
        <v>100</v>
      </c>
      <c r="D47" s="282"/>
      <c r="E47" s="162"/>
      <c r="F47" s="163"/>
      <c r="G47" s="162"/>
      <c r="H47" s="163"/>
      <c r="I47" s="285" t="s">
        <v>86</v>
      </c>
      <c r="J47" s="286"/>
      <c r="K47" s="289" t="s">
        <v>87</v>
      </c>
      <c r="L47" s="290"/>
      <c r="M47" s="290"/>
      <c r="N47" s="282"/>
      <c r="O47" s="263" t="s">
        <v>152</v>
      </c>
      <c r="P47" s="264"/>
      <c r="Q47" s="264"/>
      <c r="R47" s="264"/>
      <c r="S47" s="265"/>
      <c r="T47" s="184" t="s">
        <v>18</v>
      </c>
      <c r="U47" s="117"/>
      <c r="V47" s="118"/>
      <c r="W47" s="104"/>
      <c r="X47" s="105" t="s">
        <v>201</v>
      </c>
      <c r="Y47" s="105" t="s">
        <v>202</v>
      </c>
      <c r="Z47" s="105" t="s">
        <v>202</v>
      </c>
      <c r="AA47" s="105"/>
      <c r="AB47" s="105" t="s">
        <v>200</v>
      </c>
      <c r="AC47" s="106" t="s">
        <v>219</v>
      </c>
      <c r="AD47" s="104" t="s">
        <v>202</v>
      </c>
      <c r="AE47" s="105"/>
      <c r="AF47" s="105" t="s">
        <v>202</v>
      </c>
      <c r="AG47" s="105" t="s">
        <v>202</v>
      </c>
      <c r="AH47" s="105"/>
      <c r="AI47" s="105"/>
      <c r="AJ47" s="106" t="s">
        <v>200</v>
      </c>
      <c r="AK47" s="104" t="s">
        <v>219</v>
      </c>
      <c r="AL47" s="105" t="s">
        <v>202</v>
      </c>
      <c r="AM47" s="105" t="s">
        <v>202</v>
      </c>
      <c r="AN47" s="105" t="s">
        <v>202</v>
      </c>
      <c r="AO47" s="105" t="s">
        <v>201</v>
      </c>
      <c r="AP47" s="105" t="s">
        <v>201</v>
      </c>
      <c r="AQ47" s="106"/>
      <c r="AR47" s="104" t="s">
        <v>200</v>
      </c>
      <c r="AS47" s="105" t="s">
        <v>219</v>
      </c>
      <c r="AT47" s="105" t="s">
        <v>201</v>
      </c>
      <c r="AU47" s="105" t="s">
        <v>202</v>
      </c>
      <c r="AV47" s="105"/>
      <c r="AW47" s="105"/>
      <c r="AX47" s="106" t="s">
        <v>201</v>
      </c>
      <c r="AY47" s="104"/>
      <c r="AZ47" s="105"/>
      <c r="BA47" s="107"/>
      <c r="BB47" s="266"/>
      <c r="BC47" s="267"/>
      <c r="BD47" s="268"/>
      <c r="BE47" s="269"/>
      <c r="BF47" s="270"/>
      <c r="BG47" s="271"/>
      <c r="BH47" s="271"/>
      <c r="BI47" s="271"/>
      <c r="BJ47" s="272"/>
    </row>
    <row r="48" spans="2:62" ht="20.25" customHeight="1" x14ac:dyDescent="0.4">
      <c r="B48" s="280"/>
      <c r="C48" s="283"/>
      <c r="D48" s="284"/>
      <c r="E48" s="162"/>
      <c r="F48" s="163" t="str">
        <f>C47</f>
        <v>介護職員</v>
      </c>
      <c r="G48" s="162"/>
      <c r="H48" s="163" t="str">
        <f>I47</f>
        <v>A</v>
      </c>
      <c r="I48" s="287"/>
      <c r="J48" s="288"/>
      <c r="K48" s="291"/>
      <c r="L48" s="292"/>
      <c r="M48" s="292"/>
      <c r="N48" s="284"/>
      <c r="O48" s="263"/>
      <c r="P48" s="264"/>
      <c r="Q48" s="264"/>
      <c r="R48" s="264"/>
      <c r="S48" s="265"/>
      <c r="T48" s="185" t="s">
        <v>206</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6">
        <f>IF($BE$3="４週",SUM(W48:AX48),IF($BE$3="暦月",SUM(W48:BA48),""))</f>
        <v>160</v>
      </c>
      <c r="BC48" s="277"/>
      <c r="BD48" s="278">
        <f>IF($BE$3="４週",BB48/4,IF($BE$3="暦月",(BB48/($BE$8/7)),""))</f>
        <v>40</v>
      </c>
      <c r="BE48" s="277"/>
      <c r="BF48" s="273"/>
      <c r="BG48" s="274"/>
      <c r="BH48" s="274"/>
      <c r="BI48" s="274"/>
      <c r="BJ48" s="275"/>
    </row>
    <row r="49" spans="2:62" ht="20.25" customHeight="1" x14ac:dyDescent="0.4">
      <c r="B49" s="279">
        <f>B47+1</f>
        <v>17</v>
      </c>
      <c r="C49" s="281" t="s">
        <v>100</v>
      </c>
      <c r="D49" s="282"/>
      <c r="E49" s="162"/>
      <c r="F49" s="163"/>
      <c r="G49" s="162"/>
      <c r="H49" s="163"/>
      <c r="I49" s="285" t="s">
        <v>86</v>
      </c>
      <c r="J49" s="286"/>
      <c r="K49" s="289" t="s">
        <v>87</v>
      </c>
      <c r="L49" s="290"/>
      <c r="M49" s="290"/>
      <c r="N49" s="282"/>
      <c r="O49" s="263" t="s">
        <v>153</v>
      </c>
      <c r="P49" s="264"/>
      <c r="Q49" s="264"/>
      <c r="R49" s="264"/>
      <c r="S49" s="265"/>
      <c r="T49" s="184" t="s">
        <v>18</v>
      </c>
      <c r="U49" s="117"/>
      <c r="V49" s="118"/>
      <c r="W49" s="104" t="s">
        <v>201</v>
      </c>
      <c r="X49" s="105"/>
      <c r="Y49" s="105" t="s">
        <v>201</v>
      </c>
      <c r="Z49" s="105"/>
      <c r="AA49" s="105" t="s">
        <v>202</v>
      </c>
      <c r="AB49" s="105"/>
      <c r="AC49" s="106" t="s">
        <v>200</v>
      </c>
      <c r="AD49" s="104" t="s">
        <v>219</v>
      </c>
      <c r="AE49" s="105" t="s">
        <v>202</v>
      </c>
      <c r="AF49" s="105" t="s">
        <v>202</v>
      </c>
      <c r="AG49" s="105" t="s">
        <v>201</v>
      </c>
      <c r="AH49" s="105" t="s">
        <v>201</v>
      </c>
      <c r="AI49" s="105"/>
      <c r="AJ49" s="106" t="s">
        <v>202</v>
      </c>
      <c r="AK49" s="104" t="s">
        <v>200</v>
      </c>
      <c r="AL49" s="105" t="s">
        <v>219</v>
      </c>
      <c r="AM49" s="105" t="s">
        <v>201</v>
      </c>
      <c r="AN49" s="105"/>
      <c r="AO49" s="105" t="s">
        <v>202</v>
      </c>
      <c r="AP49" s="105" t="s">
        <v>202</v>
      </c>
      <c r="AQ49" s="106"/>
      <c r="AR49" s="104"/>
      <c r="AS49" s="105" t="s">
        <v>200</v>
      </c>
      <c r="AT49" s="105" t="s">
        <v>219</v>
      </c>
      <c r="AU49" s="105" t="s">
        <v>201</v>
      </c>
      <c r="AV49" s="105" t="s">
        <v>202</v>
      </c>
      <c r="AW49" s="105" t="s">
        <v>202</v>
      </c>
      <c r="AX49" s="106"/>
      <c r="AY49" s="104"/>
      <c r="AZ49" s="105"/>
      <c r="BA49" s="107"/>
      <c r="BB49" s="266"/>
      <c r="BC49" s="267"/>
      <c r="BD49" s="268"/>
      <c r="BE49" s="269"/>
      <c r="BF49" s="270"/>
      <c r="BG49" s="271"/>
      <c r="BH49" s="271"/>
      <c r="BI49" s="271"/>
      <c r="BJ49" s="272"/>
    </row>
    <row r="50" spans="2:62" ht="20.25" customHeight="1" x14ac:dyDescent="0.4">
      <c r="B50" s="280"/>
      <c r="C50" s="283"/>
      <c r="D50" s="284"/>
      <c r="E50" s="162"/>
      <c r="F50" s="163" t="str">
        <f>C49</f>
        <v>介護職員</v>
      </c>
      <c r="G50" s="162"/>
      <c r="H50" s="163" t="str">
        <f>I49</f>
        <v>A</v>
      </c>
      <c r="I50" s="287"/>
      <c r="J50" s="288"/>
      <c r="K50" s="291"/>
      <c r="L50" s="292"/>
      <c r="M50" s="292"/>
      <c r="N50" s="284"/>
      <c r="O50" s="263"/>
      <c r="P50" s="264"/>
      <c r="Q50" s="264"/>
      <c r="R50" s="264"/>
      <c r="S50" s="265"/>
      <c r="T50" s="185" t="s">
        <v>206</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6">
        <f>IF($BE$3="４週",SUM(W50:AX50),IF($BE$3="暦月",SUM(W50:BA50),""))</f>
        <v>160</v>
      </c>
      <c r="BC50" s="277"/>
      <c r="BD50" s="278">
        <f>IF($BE$3="４週",BB50/4,IF($BE$3="暦月",(BB50/($BE$8/7)),""))</f>
        <v>40</v>
      </c>
      <c r="BE50" s="277"/>
      <c r="BF50" s="273"/>
      <c r="BG50" s="274"/>
      <c r="BH50" s="274"/>
      <c r="BI50" s="274"/>
      <c r="BJ50" s="275"/>
    </row>
    <row r="51" spans="2:62" ht="20.25" customHeight="1" x14ac:dyDescent="0.4">
      <c r="B51" s="279">
        <f>B49+1</f>
        <v>18</v>
      </c>
      <c r="C51" s="281" t="s">
        <v>100</v>
      </c>
      <c r="D51" s="282"/>
      <c r="E51" s="162"/>
      <c r="F51" s="163"/>
      <c r="G51" s="162"/>
      <c r="H51" s="163"/>
      <c r="I51" s="285" t="s">
        <v>86</v>
      </c>
      <c r="J51" s="286"/>
      <c r="K51" s="289" t="s">
        <v>87</v>
      </c>
      <c r="L51" s="290"/>
      <c r="M51" s="290"/>
      <c r="N51" s="282"/>
      <c r="O51" s="263" t="s">
        <v>154</v>
      </c>
      <c r="P51" s="264"/>
      <c r="Q51" s="264"/>
      <c r="R51" s="264"/>
      <c r="S51" s="265"/>
      <c r="T51" s="184" t="s">
        <v>18</v>
      </c>
      <c r="U51" s="117"/>
      <c r="V51" s="118"/>
      <c r="W51" s="104" t="s">
        <v>260</v>
      </c>
      <c r="X51" s="105"/>
      <c r="Y51" s="105" t="s">
        <v>202</v>
      </c>
      <c r="Z51" s="105" t="s">
        <v>201</v>
      </c>
      <c r="AA51" s="105" t="s">
        <v>201</v>
      </c>
      <c r="AB51" s="105" t="s">
        <v>201</v>
      </c>
      <c r="AC51" s="106"/>
      <c r="AD51" s="104" t="s">
        <v>200</v>
      </c>
      <c r="AE51" s="105" t="s">
        <v>219</v>
      </c>
      <c r="AF51" s="105" t="s">
        <v>201</v>
      </c>
      <c r="AG51" s="105"/>
      <c r="AH51" s="105" t="s">
        <v>202</v>
      </c>
      <c r="AI51" s="105" t="s">
        <v>202</v>
      </c>
      <c r="AJ51" s="106"/>
      <c r="AK51" s="104"/>
      <c r="AL51" s="105" t="s">
        <v>200</v>
      </c>
      <c r="AM51" s="105" t="s">
        <v>219</v>
      </c>
      <c r="AN51" s="105" t="s">
        <v>201</v>
      </c>
      <c r="AO51" s="105"/>
      <c r="AP51" s="105" t="s">
        <v>202</v>
      </c>
      <c r="AQ51" s="106" t="s">
        <v>202</v>
      </c>
      <c r="AR51" s="104" t="s">
        <v>202</v>
      </c>
      <c r="AS51" s="105"/>
      <c r="AT51" s="105" t="s">
        <v>200</v>
      </c>
      <c r="AU51" s="105" t="s">
        <v>219</v>
      </c>
      <c r="AV51" s="105" t="s">
        <v>201</v>
      </c>
      <c r="AW51" s="105"/>
      <c r="AX51" s="106" t="s">
        <v>202</v>
      </c>
      <c r="AY51" s="104"/>
      <c r="AZ51" s="105"/>
      <c r="BA51" s="107"/>
      <c r="BB51" s="266"/>
      <c r="BC51" s="267"/>
      <c r="BD51" s="268"/>
      <c r="BE51" s="269"/>
      <c r="BF51" s="270"/>
      <c r="BG51" s="271"/>
      <c r="BH51" s="271"/>
      <c r="BI51" s="271"/>
      <c r="BJ51" s="272"/>
    </row>
    <row r="52" spans="2:62" ht="20.25" customHeight="1" x14ac:dyDescent="0.4">
      <c r="B52" s="280"/>
      <c r="C52" s="283"/>
      <c r="D52" s="284"/>
      <c r="E52" s="162"/>
      <c r="F52" s="163" t="str">
        <f>C51</f>
        <v>介護職員</v>
      </c>
      <c r="G52" s="162"/>
      <c r="H52" s="163" t="str">
        <f>I51</f>
        <v>A</v>
      </c>
      <c r="I52" s="287"/>
      <c r="J52" s="288"/>
      <c r="K52" s="291"/>
      <c r="L52" s="292"/>
      <c r="M52" s="292"/>
      <c r="N52" s="284"/>
      <c r="O52" s="263"/>
      <c r="P52" s="264"/>
      <c r="Q52" s="264"/>
      <c r="R52" s="264"/>
      <c r="S52" s="265"/>
      <c r="T52" s="185" t="s">
        <v>206</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6">
        <f>IF($BE$3="４週",SUM(W52:AX52),IF($BE$3="暦月",SUM(W52:BA52),""))</f>
        <v>160</v>
      </c>
      <c r="BC52" s="277"/>
      <c r="BD52" s="278">
        <f>IF($BE$3="４週",BB52/4,IF($BE$3="暦月",(BB52/($BE$8/7)),""))</f>
        <v>40</v>
      </c>
      <c r="BE52" s="277"/>
      <c r="BF52" s="273"/>
      <c r="BG52" s="274"/>
      <c r="BH52" s="274"/>
      <c r="BI52" s="274"/>
      <c r="BJ52" s="275"/>
    </row>
    <row r="53" spans="2:62" ht="20.25" customHeight="1" x14ac:dyDescent="0.4">
      <c r="B53" s="279">
        <f>B51+1</f>
        <v>19</v>
      </c>
      <c r="C53" s="281" t="s">
        <v>100</v>
      </c>
      <c r="D53" s="282"/>
      <c r="E53" s="164"/>
      <c r="F53" s="165"/>
      <c r="G53" s="164"/>
      <c r="H53" s="165"/>
      <c r="I53" s="285" t="s">
        <v>97</v>
      </c>
      <c r="J53" s="286"/>
      <c r="K53" s="289" t="s">
        <v>87</v>
      </c>
      <c r="L53" s="290"/>
      <c r="M53" s="290"/>
      <c r="N53" s="282"/>
      <c r="O53" s="263" t="s">
        <v>155</v>
      </c>
      <c r="P53" s="264"/>
      <c r="Q53" s="264"/>
      <c r="R53" s="264"/>
      <c r="S53" s="265"/>
      <c r="T53" s="114" t="s">
        <v>18</v>
      </c>
      <c r="U53" s="115"/>
      <c r="V53" s="116"/>
      <c r="W53" s="104" t="s">
        <v>202</v>
      </c>
      <c r="X53" s="105"/>
      <c r="Y53" s="105"/>
      <c r="Z53" s="105" t="s">
        <v>202</v>
      </c>
      <c r="AA53" s="105"/>
      <c r="AB53" s="105" t="s">
        <v>202</v>
      </c>
      <c r="AC53" s="106" t="s">
        <v>202</v>
      </c>
      <c r="AD53" s="104"/>
      <c r="AE53" s="105" t="s">
        <v>202</v>
      </c>
      <c r="AF53" s="105"/>
      <c r="AG53" s="105"/>
      <c r="AH53" s="105" t="s">
        <v>202</v>
      </c>
      <c r="AI53" s="105" t="s">
        <v>201</v>
      </c>
      <c r="AJ53" s="106" t="s">
        <v>201</v>
      </c>
      <c r="AK53" s="104" t="s">
        <v>202</v>
      </c>
      <c r="AL53" s="105"/>
      <c r="AM53" s="105" t="s">
        <v>202</v>
      </c>
      <c r="AN53" s="105"/>
      <c r="AO53" s="105" t="s">
        <v>202</v>
      </c>
      <c r="AP53" s="105"/>
      <c r="AQ53" s="106" t="s">
        <v>201</v>
      </c>
      <c r="AR53" s="104" t="s">
        <v>201</v>
      </c>
      <c r="AS53" s="105" t="s">
        <v>202</v>
      </c>
      <c r="AT53" s="105"/>
      <c r="AU53" s="105" t="s">
        <v>202</v>
      </c>
      <c r="AV53" s="105"/>
      <c r="AW53" s="105" t="s">
        <v>201</v>
      </c>
      <c r="AX53" s="106"/>
      <c r="AY53" s="104"/>
      <c r="AZ53" s="105"/>
      <c r="BA53" s="107"/>
      <c r="BB53" s="266"/>
      <c r="BC53" s="267"/>
      <c r="BD53" s="268"/>
      <c r="BE53" s="269"/>
      <c r="BF53" s="270"/>
      <c r="BG53" s="271"/>
      <c r="BH53" s="271"/>
      <c r="BI53" s="271"/>
      <c r="BJ53" s="272"/>
    </row>
    <row r="54" spans="2:62" ht="20.25" customHeight="1" x14ac:dyDescent="0.4">
      <c r="B54" s="280"/>
      <c r="C54" s="283"/>
      <c r="D54" s="284"/>
      <c r="E54" s="162"/>
      <c r="F54" s="163" t="str">
        <f>C53</f>
        <v>介護職員</v>
      </c>
      <c r="G54" s="162"/>
      <c r="H54" s="163" t="str">
        <f>I53</f>
        <v>C</v>
      </c>
      <c r="I54" s="287"/>
      <c r="J54" s="288"/>
      <c r="K54" s="291"/>
      <c r="L54" s="292"/>
      <c r="M54" s="292"/>
      <c r="N54" s="284"/>
      <c r="O54" s="263"/>
      <c r="P54" s="264"/>
      <c r="Q54" s="264"/>
      <c r="R54" s="264"/>
      <c r="S54" s="265"/>
      <c r="T54" s="185" t="s">
        <v>206</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6">
        <f>IF($BE$3="４週",SUM(W54:AX54),IF($BE$3="暦月",SUM(W54:BA54),""))</f>
        <v>128</v>
      </c>
      <c r="BC54" s="277"/>
      <c r="BD54" s="278">
        <f>IF($BE$3="４週",BB54/4,IF($BE$3="暦月",(BB54/($BE$8/7)),""))</f>
        <v>32</v>
      </c>
      <c r="BE54" s="277"/>
      <c r="BF54" s="273"/>
      <c r="BG54" s="274"/>
      <c r="BH54" s="274"/>
      <c r="BI54" s="274"/>
      <c r="BJ54" s="275"/>
    </row>
    <row r="55" spans="2:62" ht="20.25" customHeight="1" x14ac:dyDescent="0.4">
      <c r="B55" s="279">
        <f>B53+1</f>
        <v>20</v>
      </c>
      <c r="C55" s="281" t="s">
        <v>100</v>
      </c>
      <c r="D55" s="282"/>
      <c r="E55" s="164"/>
      <c r="F55" s="165"/>
      <c r="G55" s="164"/>
      <c r="H55" s="165"/>
      <c r="I55" s="285" t="s">
        <v>86</v>
      </c>
      <c r="J55" s="286"/>
      <c r="K55" s="289" t="s">
        <v>19</v>
      </c>
      <c r="L55" s="290"/>
      <c r="M55" s="290"/>
      <c r="N55" s="282"/>
      <c r="O55" s="263" t="s">
        <v>156</v>
      </c>
      <c r="P55" s="264"/>
      <c r="Q55" s="264"/>
      <c r="R55" s="264"/>
      <c r="S55" s="265"/>
      <c r="T55" s="114" t="s">
        <v>18</v>
      </c>
      <c r="U55" s="115"/>
      <c r="V55" s="116"/>
      <c r="W55" s="104" t="s">
        <v>200</v>
      </c>
      <c r="X55" s="105" t="s">
        <v>219</v>
      </c>
      <c r="Y55" s="105" t="s">
        <v>201</v>
      </c>
      <c r="Z55" s="105" t="s">
        <v>201</v>
      </c>
      <c r="AA55" s="105"/>
      <c r="AB55" s="105" t="s">
        <v>202</v>
      </c>
      <c r="AC55" s="106"/>
      <c r="AD55" s="104"/>
      <c r="AE55" s="105" t="s">
        <v>200</v>
      </c>
      <c r="AF55" s="105" t="s">
        <v>219</v>
      </c>
      <c r="AG55" s="105" t="s">
        <v>201</v>
      </c>
      <c r="AH55" s="105" t="s">
        <v>201</v>
      </c>
      <c r="AI55" s="105"/>
      <c r="AJ55" s="106" t="s">
        <v>202</v>
      </c>
      <c r="AK55" s="104" t="s">
        <v>202</v>
      </c>
      <c r="AL55" s="105"/>
      <c r="AM55" s="105" t="s">
        <v>200</v>
      </c>
      <c r="AN55" s="105" t="s">
        <v>219</v>
      </c>
      <c r="AO55" s="105" t="s">
        <v>201</v>
      </c>
      <c r="AP55" s="105" t="s">
        <v>201</v>
      </c>
      <c r="AQ55" s="106"/>
      <c r="AR55" s="104" t="s">
        <v>202</v>
      </c>
      <c r="AS55" s="105"/>
      <c r="AT55" s="105"/>
      <c r="AU55" s="105" t="s">
        <v>200</v>
      </c>
      <c r="AV55" s="105" t="s">
        <v>219</v>
      </c>
      <c r="AW55" s="105" t="s">
        <v>201</v>
      </c>
      <c r="AX55" s="106" t="s">
        <v>201</v>
      </c>
      <c r="AY55" s="104"/>
      <c r="AZ55" s="105"/>
      <c r="BA55" s="107"/>
      <c r="BB55" s="266"/>
      <c r="BC55" s="267"/>
      <c r="BD55" s="268"/>
      <c r="BE55" s="269"/>
      <c r="BF55" s="270"/>
      <c r="BG55" s="271"/>
      <c r="BH55" s="271"/>
      <c r="BI55" s="271"/>
      <c r="BJ55" s="272"/>
    </row>
    <row r="56" spans="2:62" ht="20.25" customHeight="1" x14ac:dyDescent="0.4">
      <c r="B56" s="280"/>
      <c r="C56" s="283"/>
      <c r="D56" s="284"/>
      <c r="E56" s="162"/>
      <c r="F56" s="163" t="str">
        <f>C55</f>
        <v>介護職員</v>
      </c>
      <c r="G56" s="162"/>
      <c r="H56" s="163" t="str">
        <f>I55</f>
        <v>A</v>
      </c>
      <c r="I56" s="287"/>
      <c r="J56" s="288"/>
      <c r="K56" s="291"/>
      <c r="L56" s="292"/>
      <c r="M56" s="292"/>
      <c r="N56" s="284"/>
      <c r="O56" s="263"/>
      <c r="P56" s="264"/>
      <c r="Q56" s="264"/>
      <c r="R56" s="264"/>
      <c r="S56" s="265"/>
      <c r="T56" s="185" t="s">
        <v>206</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6">
        <f>IF($BE$3="４週",SUM(W56:AX56),IF($BE$3="暦月",SUM(W56:BA56),""))</f>
        <v>160</v>
      </c>
      <c r="BC56" s="277"/>
      <c r="BD56" s="278">
        <f>IF($BE$3="４週",BB56/4,IF($BE$3="暦月",(BB56/($BE$8/7)),""))</f>
        <v>40</v>
      </c>
      <c r="BE56" s="277"/>
      <c r="BF56" s="273"/>
      <c r="BG56" s="274"/>
      <c r="BH56" s="274"/>
      <c r="BI56" s="274"/>
      <c r="BJ56" s="275"/>
    </row>
    <row r="57" spans="2:62" ht="20.25" customHeight="1" x14ac:dyDescent="0.4">
      <c r="B57" s="279">
        <f>B55+1</f>
        <v>21</v>
      </c>
      <c r="C57" s="281" t="s">
        <v>100</v>
      </c>
      <c r="D57" s="282"/>
      <c r="E57" s="162"/>
      <c r="F57" s="163"/>
      <c r="G57" s="162"/>
      <c r="H57" s="163"/>
      <c r="I57" s="285" t="s">
        <v>86</v>
      </c>
      <c r="J57" s="286"/>
      <c r="K57" s="289" t="s">
        <v>87</v>
      </c>
      <c r="L57" s="290"/>
      <c r="M57" s="290"/>
      <c r="N57" s="282"/>
      <c r="O57" s="263" t="s">
        <v>157</v>
      </c>
      <c r="P57" s="264"/>
      <c r="Q57" s="264"/>
      <c r="R57" s="264"/>
      <c r="S57" s="265"/>
      <c r="T57" s="184" t="s">
        <v>18</v>
      </c>
      <c r="U57" s="117"/>
      <c r="V57" s="118"/>
      <c r="W57" s="104"/>
      <c r="X57" s="105" t="s">
        <v>200</v>
      </c>
      <c r="Y57" s="105" t="s">
        <v>219</v>
      </c>
      <c r="Z57" s="105" t="s">
        <v>202</v>
      </c>
      <c r="AA57" s="105" t="s">
        <v>201</v>
      </c>
      <c r="AB57" s="105"/>
      <c r="AC57" s="106" t="s">
        <v>202</v>
      </c>
      <c r="AD57" s="104" t="s">
        <v>202</v>
      </c>
      <c r="AE57" s="105"/>
      <c r="AF57" s="105" t="s">
        <v>200</v>
      </c>
      <c r="AG57" s="105" t="s">
        <v>219</v>
      </c>
      <c r="AH57" s="105" t="s">
        <v>202</v>
      </c>
      <c r="AI57" s="105" t="s">
        <v>201</v>
      </c>
      <c r="AJ57" s="106"/>
      <c r="AK57" s="104" t="s">
        <v>202</v>
      </c>
      <c r="AL57" s="105" t="s">
        <v>201</v>
      </c>
      <c r="AM57" s="105"/>
      <c r="AN57" s="105" t="s">
        <v>200</v>
      </c>
      <c r="AO57" s="105" t="s">
        <v>219</v>
      </c>
      <c r="AP57" s="105" t="s">
        <v>202</v>
      </c>
      <c r="AQ57" s="106"/>
      <c r="AR57" s="104"/>
      <c r="AS57" s="105" t="s">
        <v>202</v>
      </c>
      <c r="AT57" s="105" t="s">
        <v>201</v>
      </c>
      <c r="AU57" s="105"/>
      <c r="AV57" s="105" t="s">
        <v>200</v>
      </c>
      <c r="AW57" s="105" t="s">
        <v>219</v>
      </c>
      <c r="AX57" s="106" t="s">
        <v>202</v>
      </c>
      <c r="AY57" s="104"/>
      <c r="AZ57" s="105"/>
      <c r="BA57" s="107"/>
      <c r="BB57" s="266"/>
      <c r="BC57" s="267"/>
      <c r="BD57" s="268"/>
      <c r="BE57" s="269"/>
      <c r="BF57" s="270"/>
      <c r="BG57" s="271"/>
      <c r="BH57" s="271"/>
      <c r="BI57" s="271"/>
      <c r="BJ57" s="272"/>
    </row>
    <row r="58" spans="2:62" ht="20.25" customHeight="1" x14ac:dyDescent="0.4">
      <c r="B58" s="280"/>
      <c r="C58" s="283"/>
      <c r="D58" s="284"/>
      <c r="E58" s="162"/>
      <c r="F58" s="163" t="str">
        <f>C57</f>
        <v>介護職員</v>
      </c>
      <c r="G58" s="162"/>
      <c r="H58" s="163" t="str">
        <f>I57</f>
        <v>A</v>
      </c>
      <c r="I58" s="287"/>
      <c r="J58" s="288"/>
      <c r="K58" s="291"/>
      <c r="L58" s="292"/>
      <c r="M58" s="292"/>
      <c r="N58" s="284"/>
      <c r="O58" s="263"/>
      <c r="P58" s="264"/>
      <c r="Q58" s="264"/>
      <c r="R58" s="264"/>
      <c r="S58" s="265"/>
      <c r="T58" s="185" t="s">
        <v>206</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6">
        <f>IF($BE$3="４週",SUM(W58:AX58),IF($BE$3="暦月",SUM(W58:BA58),""))</f>
        <v>160</v>
      </c>
      <c r="BC58" s="277"/>
      <c r="BD58" s="278">
        <f>IF($BE$3="４週",BB58/4,IF($BE$3="暦月",(BB58/($BE$8/7)),""))</f>
        <v>40</v>
      </c>
      <c r="BE58" s="277"/>
      <c r="BF58" s="273"/>
      <c r="BG58" s="274"/>
      <c r="BH58" s="274"/>
      <c r="BI58" s="274"/>
      <c r="BJ58" s="275"/>
    </row>
    <row r="59" spans="2:62" ht="20.25" customHeight="1" x14ac:dyDescent="0.4">
      <c r="B59" s="279">
        <f>B57+1</f>
        <v>22</v>
      </c>
      <c r="C59" s="281" t="s">
        <v>100</v>
      </c>
      <c r="D59" s="282"/>
      <c r="E59" s="162"/>
      <c r="F59" s="163"/>
      <c r="G59" s="162"/>
      <c r="H59" s="163"/>
      <c r="I59" s="285" t="s">
        <v>86</v>
      </c>
      <c r="J59" s="286"/>
      <c r="K59" s="289" t="s">
        <v>87</v>
      </c>
      <c r="L59" s="290"/>
      <c r="M59" s="290"/>
      <c r="N59" s="282"/>
      <c r="O59" s="263" t="s">
        <v>158</v>
      </c>
      <c r="P59" s="264"/>
      <c r="Q59" s="264"/>
      <c r="R59" s="264"/>
      <c r="S59" s="265"/>
      <c r="T59" s="184" t="s">
        <v>18</v>
      </c>
      <c r="U59" s="117"/>
      <c r="V59" s="118"/>
      <c r="W59" s="104" t="s">
        <v>202</v>
      </c>
      <c r="X59" s="105"/>
      <c r="Y59" s="105" t="s">
        <v>200</v>
      </c>
      <c r="Z59" s="105" t="s">
        <v>219</v>
      </c>
      <c r="AA59" s="105" t="s">
        <v>202</v>
      </c>
      <c r="AB59" s="105" t="s">
        <v>201</v>
      </c>
      <c r="AC59" s="106"/>
      <c r="AD59" s="104" t="s">
        <v>201</v>
      </c>
      <c r="AE59" s="105" t="s">
        <v>202</v>
      </c>
      <c r="AF59" s="105"/>
      <c r="AG59" s="105" t="s">
        <v>200</v>
      </c>
      <c r="AH59" s="105" t="s">
        <v>219</v>
      </c>
      <c r="AI59" s="105" t="s">
        <v>202</v>
      </c>
      <c r="AJ59" s="106"/>
      <c r="AK59" s="104" t="s">
        <v>201</v>
      </c>
      <c r="AL59" s="105" t="s">
        <v>202</v>
      </c>
      <c r="AM59" s="105"/>
      <c r="AN59" s="105"/>
      <c r="AO59" s="105" t="s">
        <v>200</v>
      </c>
      <c r="AP59" s="105" t="s">
        <v>219</v>
      </c>
      <c r="AQ59" s="106" t="s">
        <v>201</v>
      </c>
      <c r="AR59" s="104" t="s">
        <v>201</v>
      </c>
      <c r="AS59" s="105"/>
      <c r="AT59" s="105" t="s">
        <v>202</v>
      </c>
      <c r="AU59" s="105" t="s">
        <v>201</v>
      </c>
      <c r="AV59" s="105"/>
      <c r="AW59" s="105" t="s">
        <v>200</v>
      </c>
      <c r="AX59" s="106" t="s">
        <v>219</v>
      </c>
      <c r="AY59" s="104"/>
      <c r="AZ59" s="105"/>
      <c r="BA59" s="107"/>
      <c r="BB59" s="266"/>
      <c r="BC59" s="267"/>
      <c r="BD59" s="268"/>
      <c r="BE59" s="269"/>
      <c r="BF59" s="270"/>
      <c r="BG59" s="271"/>
      <c r="BH59" s="271"/>
      <c r="BI59" s="271"/>
      <c r="BJ59" s="272"/>
    </row>
    <row r="60" spans="2:62" ht="20.25" customHeight="1" x14ac:dyDescent="0.4">
      <c r="B60" s="280"/>
      <c r="C60" s="283"/>
      <c r="D60" s="284"/>
      <c r="E60" s="162"/>
      <c r="F60" s="163" t="str">
        <f>C59</f>
        <v>介護職員</v>
      </c>
      <c r="G60" s="162"/>
      <c r="H60" s="163" t="str">
        <f>I59</f>
        <v>A</v>
      </c>
      <c r="I60" s="287"/>
      <c r="J60" s="288"/>
      <c r="K60" s="291"/>
      <c r="L60" s="292"/>
      <c r="M60" s="292"/>
      <c r="N60" s="284"/>
      <c r="O60" s="263"/>
      <c r="P60" s="264"/>
      <c r="Q60" s="264"/>
      <c r="R60" s="264"/>
      <c r="S60" s="265"/>
      <c r="T60" s="185" t="s">
        <v>206</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6">
        <f>IF($BE$3="４週",SUM(W60:AX60),IF($BE$3="暦月",SUM(W60:BA60),""))</f>
        <v>160</v>
      </c>
      <c r="BC60" s="277"/>
      <c r="BD60" s="278">
        <f>IF($BE$3="４週",BB60/4,IF($BE$3="暦月",(BB60/($BE$8/7)),""))</f>
        <v>40</v>
      </c>
      <c r="BE60" s="277"/>
      <c r="BF60" s="273"/>
      <c r="BG60" s="274"/>
      <c r="BH60" s="274"/>
      <c r="BI60" s="274"/>
      <c r="BJ60" s="275"/>
    </row>
    <row r="61" spans="2:62" ht="20.25" customHeight="1" x14ac:dyDescent="0.4">
      <c r="B61" s="279">
        <f>B59+1</f>
        <v>23</v>
      </c>
      <c r="C61" s="281" t="s">
        <v>100</v>
      </c>
      <c r="D61" s="282"/>
      <c r="E61" s="162"/>
      <c r="F61" s="163"/>
      <c r="G61" s="162"/>
      <c r="H61" s="163"/>
      <c r="I61" s="285" t="s">
        <v>86</v>
      </c>
      <c r="J61" s="286"/>
      <c r="K61" s="289" t="s">
        <v>87</v>
      </c>
      <c r="L61" s="290"/>
      <c r="M61" s="290"/>
      <c r="N61" s="282"/>
      <c r="O61" s="263" t="s">
        <v>159</v>
      </c>
      <c r="P61" s="264"/>
      <c r="Q61" s="264"/>
      <c r="R61" s="264"/>
      <c r="S61" s="265"/>
      <c r="T61" s="184" t="s">
        <v>18</v>
      </c>
      <c r="U61" s="117"/>
      <c r="V61" s="118"/>
      <c r="W61" s="104" t="s">
        <v>201</v>
      </c>
      <c r="X61" s="105" t="s">
        <v>202</v>
      </c>
      <c r="Y61" s="105"/>
      <c r="Z61" s="105" t="s">
        <v>200</v>
      </c>
      <c r="AA61" s="105" t="s">
        <v>219</v>
      </c>
      <c r="AB61" s="105"/>
      <c r="AC61" s="106" t="s">
        <v>201</v>
      </c>
      <c r="AD61" s="104" t="s">
        <v>202</v>
      </c>
      <c r="AE61" s="105" t="s">
        <v>202</v>
      </c>
      <c r="AF61" s="105" t="s">
        <v>201</v>
      </c>
      <c r="AG61" s="105"/>
      <c r="AH61" s="105" t="s">
        <v>200</v>
      </c>
      <c r="AI61" s="105" t="s">
        <v>219</v>
      </c>
      <c r="AJ61" s="106"/>
      <c r="AK61" s="104" t="s">
        <v>202</v>
      </c>
      <c r="AL61" s="105"/>
      <c r="AM61" s="105" t="s">
        <v>202</v>
      </c>
      <c r="AN61" s="105" t="s">
        <v>202</v>
      </c>
      <c r="AO61" s="105"/>
      <c r="AP61" s="105" t="s">
        <v>200</v>
      </c>
      <c r="AQ61" s="106" t="s">
        <v>219</v>
      </c>
      <c r="AR61" s="104" t="s">
        <v>202</v>
      </c>
      <c r="AS61" s="105" t="s">
        <v>201</v>
      </c>
      <c r="AT61" s="105"/>
      <c r="AU61" s="105" t="s">
        <v>202</v>
      </c>
      <c r="AV61" s="105" t="s">
        <v>259</v>
      </c>
      <c r="AW61" s="105"/>
      <c r="AX61" s="106" t="s">
        <v>200</v>
      </c>
      <c r="AY61" s="104"/>
      <c r="AZ61" s="105"/>
      <c r="BA61" s="107"/>
      <c r="BB61" s="266"/>
      <c r="BC61" s="267"/>
      <c r="BD61" s="268"/>
      <c r="BE61" s="269"/>
      <c r="BF61" s="270"/>
      <c r="BG61" s="271"/>
      <c r="BH61" s="271"/>
      <c r="BI61" s="271"/>
      <c r="BJ61" s="272"/>
    </row>
    <row r="62" spans="2:62" ht="20.25" customHeight="1" x14ac:dyDescent="0.4">
      <c r="B62" s="280"/>
      <c r="C62" s="283"/>
      <c r="D62" s="284"/>
      <c r="E62" s="162"/>
      <c r="F62" s="163" t="str">
        <f>C61</f>
        <v>介護職員</v>
      </c>
      <c r="G62" s="162"/>
      <c r="H62" s="163" t="str">
        <f>I61</f>
        <v>A</v>
      </c>
      <c r="I62" s="287"/>
      <c r="J62" s="288"/>
      <c r="K62" s="291"/>
      <c r="L62" s="292"/>
      <c r="M62" s="292"/>
      <c r="N62" s="284"/>
      <c r="O62" s="263"/>
      <c r="P62" s="264"/>
      <c r="Q62" s="264"/>
      <c r="R62" s="264"/>
      <c r="S62" s="265"/>
      <c r="T62" s="185" t="s">
        <v>206</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6">
        <f>IF($BE$3="４週",SUM(W62:AX62),IF($BE$3="暦月",SUM(W62:BA62),""))</f>
        <v>160</v>
      </c>
      <c r="BC62" s="277"/>
      <c r="BD62" s="278">
        <f>IF($BE$3="４週",BB62/4,IF($BE$3="暦月",(BB62/($BE$8/7)),""))</f>
        <v>40</v>
      </c>
      <c r="BE62" s="277"/>
      <c r="BF62" s="273"/>
      <c r="BG62" s="274"/>
      <c r="BH62" s="274"/>
      <c r="BI62" s="274"/>
      <c r="BJ62" s="275"/>
    </row>
    <row r="63" spans="2:62" ht="20.25" customHeight="1" x14ac:dyDescent="0.4">
      <c r="B63" s="279">
        <f>B61+1</f>
        <v>24</v>
      </c>
      <c r="C63" s="281" t="s">
        <v>100</v>
      </c>
      <c r="D63" s="282"/>
      <c r="E63" s="162"/>
      <c r="F63" s="163"/>
      <c r="G63" s="162"/>
      <c r="H63" s="163"/>
      <c r="I63" s="285" t="s">
        <v>97</v>
      </c>
      <c r="J63" s="286"/>
      <c r="K63" s="289" t="s">
        <v>87</v>
      </c>
      <c r="L63" s="290"/>
      <c r="M63" s="290"/>
      <c r="N63" s="282"/>
      <c r="O63" s="263" t="s">
        <v>160</v>
      </c>
      <c r="P63" s="264"/>
      <c r="Q63" s="264"/>
      <c r="R63" s="264"/>
      <c r="S63" s="265"/>
      <c r="T63" s="184" t="s">
        <v>18</v>
      </c>
      <c r="U63" s="117"/>
      <c r="V63" s="118"/>
      <c r="W63" s="104"/>
      <c r="X63" s="105" t="s">
        <v>201</v>
      </c>
      <c r="Y63" s="105" t="s">
        <v>202</v>
      </c>
      <c r="Z63" s="105"/>
      <c r="AA63" s="105" t="s">
        <v>202</v>
      </c>
      <c r="AB63" s="105" t="s">
        <v>202</v>
      </c>
      <c r="AC63" s="106"/>
      <c r="AD63" s="104"/>
      <c r="AE63" s="105" t="s">
        <v>201</v>
      </c>
      <c r="AF63" s="105" t="s">
        <v>202</v>
      </c>
      <c r="AG63" s="105" t="s">
        <v>202</v>
      </c>
      <c r="AH63" s="105"/>
      <c r="AI63" s="105"/>
      <c r="AJ63" s="106" t="s">
        <v>201</v>
      </c>
      <c r="AK63" s="104"/>
      <c r="AL63" s="105"/>
      <c r="AM63" s="105" t="s">
        <v>201</v>
      </c>
      <c r="AN63" s="105" t="s">
        <v>201</v>
      </c>
      <c r="AO63" s="105" t="s">
        <v>202</v>
      </c>
      <c r="AP63" s="105"/>
      <c r="AQ63" s="106" t="s">
        <v>202</v>
      </c>
      <c r="AR63" s="104"/>
      <c r="AS63" s="105" t="s">
        <v>202</v>
      </c>
      <c r="AT63" s="105" t="s">
        <v>202</v>
      </c>
      <c r="AU63" s="105"/>
      <c r="AV63" s="105" t="s">
        <v>202</v>
      </c>
      <c r="AW63" s="105" t="s">
        <v>201</v>
      </c>
      <c r="AX63" s="106"/>
      <c r="AY63" s="104"/>
      <c r="AZ63" s="105"/>
      <c r="BA63" s="107"/>
      <c r="BB63" s="266"/>
      <c r="BC63" s="267"/>
      <c r="BD63" s="268"/>
      <c r="BE63" s="269"/>
      <c r="BF63" s="270"/>
      <c r="BG63" s="271"/>
      <c r="BH63" s="271"/>
      <c r="BI63" s="271"/>
      <c r="BJ63" s="272"/>
    </row>
    <row r="64" spans="2:62" ht="20.25" customHeight="1" x14ac:dyDescent="0.4">
      <c r="B64" s="280"/>
      <c r="C64" s="283"/>
      <c r="D64" s="284"/>
      <c r="E64" s="162"/>
      <c r="F64" s="163" t="str">
        <f>C63</f>
        <v>介護職員</v>
      </c>
      <c r="G64" s="162"/>
      <c r="H64" s="163" t="str">
        <f>I63</f>
        <v>C</v>
      </c>
      <c r="I64" s="287"/>
      <c r="J64" s="288"/>
      <c r="K64" s="291"/>
      <c r="L64" s="292"/>
      <c r="M64" s="292"/>
      <c r="N64" s="284"/>
      <c r="O64" s="263"/>
      <c r="P64" s="264"/>
      <c r="Q64" s="264"/>
      <c r="R64" s="264"/>
      <c r="S64" s="265"/>
      <c r="T64" s="185" t="s">
        <v>206</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6">
        <f>IF($BE$3="４週",SUM(W64:AX64),IF($BE$3="暦月",SUM(W64:BA64),""))</f>
        <v>128</v>
      </c>
      <c r="BC64" s="277"/>
      <c r="BD64" s="278">
        <f>IF($BE$3="４週",BB64/4,IF($BE$3="暦月",(BB64/($BE$8/7)),""))</f>
        <v>32</v>
      </c>
      <c r="BE64" s="277"/>
      <c r="BF64" s="273"/>
      <c r="BG64" s="274"/>
      <c r="BH64" s="274"/>
      <c r="BI64" s="274"/>
      <c r="BJ64" s="275"/>
    </row>
    <row r="65" spans="2:62" ht="20.25" customHeight="1" x14ac:dyDescent="0.4">
      <c r="B65" s="279">
        <f>B63+1</f>
        <v>25</v>
      </c>
      <c r="C65" s="281" t="s">
        <v>100</v>
      </c>
      <c r="D65" s="282"/>
      <c r="E65" s="162"/>
      <c r="F65" s="163"/>
      <c r="G65" s="162"/>
      <c r="H65" s="163"/>
      <c r="I65" s="285" t="s">
        <v>86</v>
      </c>
      <c r="J65" s="286"/>
      <c r="K65" s="289" t="s">
        <v>19</v>
      </c>
      <c r="L65" s="290"/>
      <c r="M65" s="290"/>
      <c r="N65" s="282"/>
      <c r="O65" s="263" t="s">
        <v>161</v>
      </c>
      <c r="P65" s="264"/>
      <c r="Q65" s="264"/>
      <c r="R65" s="264"/>
      <c r="S65" s="265"/>
      <c r="T65" s="184" t="s">
        <v>18</v>
      </c>
      <c r="U65" s="117"/>
      <c r="V65" s="118"/>
      <c r="W65" s="104" t="s">
        <v>202</v>
      </c>
      <c r="X65" s="105" t="s">
        <v>202</v>
      </c>
      <c r="Y65" s="105"/>
      <c r="Z65" s="105"/>
      <c r="AA65" s="105" t="s">
        <v>200</v>
      </c>
      <c r="AB65" s="105" t="s">
        <v>219</v>
      </c>
      <c r="AC65" s="106" t="s">
        <v>201</v>
      </c>
      <c r="AD65" s="104" t="s">
        <v>201</v>
      </c>
      <c r="AE65" s="105"/>
      <c r="AF65" s="105" t="s">
        <v>202</v>
      </c>
      <c r="AG65" s="105" t="s">
        <v>202</v>
      </c>
      <c r="AH65" s="105"/>
      <c r="AI65" s="105" t="s">
        <v>200</v>
      </c>
      <c r="AJ65" s="106" t="s">
        <v>219</v>
      </c>
      <c r="AK65" s="104" t="s">
        <v>201</v>
      </c>
      <c r="AL65" s="105" t="s">
        <v>201</v>
      </c>
      <c r="AM65" s="105"/>
      <c r="AN65" s="105" t="s">
        <v>202</v>
      </c>
      <c r="AO65" s="105"/>
      <c r="AP65" s="105"/>
      <c r="AQ65" s="106" t="s">
        <v>200</v>
      </c>
      <c r="AR65" s="104" t="s">
        <v>219</v>
      </c>
      <c r="AS65" s="105" t="s">
        <v>201</v>
      </c>
      <c r="AT65" s="105" t="s">
        <v>201</v>
      </c>
      <c r="AU65" s="105"/>
      <c r="AV65" s="105" t="s">
        <v>201</v>
      </c>
      <c r="AW65" s="105" t="s">
        <v>202</v>
      </c>
      <c r="AX65" s="106" t="s">
        <v>202</v>
      </c>
      <c r="AY65" s="104"/>
      <c r="AZ65" s="105"/>
      <c r="BA65" s="107"/>
      <c r="BB65" s="266"/>
      <c r="BC65" s="267"/>
      <c r="BD65" s="268"/>
      <c r="BE65" s="269"/>
      <c r="BF65" s="270"/>
      <c r="BG65" s="271"/>
      <c r="BH65" s="271"/>
      <c r="BI65" s="271"/>
      <c r="BJ65" s="272"/>
    </row>
    <row r="66" spans="2:62" ht="20.25" customHeight="1" x14ac:dyDescent="0.4">
      <c r="B66" s="280"/>
      <c r="C66" s="283"/>
      <c r="D66" s="284"/>
      <c r="E66" s="162"/>
      <c r="F66" s="163" t="str">
        <f>C65</f>
        <v>介護職員</v>
      </c>
      <c r="G66" s="162"/>
      <c r="H66" s="163" t="str">
        <f>I65</f>
        <v>A</v>
      </c>
      <c r="I66" s="287"/>
      <c r="J66" s="288"/>
      <c r="K66" s="291"/>
      <c r="L66" s="292"/>
      <c r="M66" s="292"/>
      <c r="N66" s="284"/>
      <c r="O66" s="263"/>
      <c r="P66" s="264"/>
      <c r="Q66" s="264"/>
      <c r="R66" s="264"/>
      <c r="S66" s="265"/>
      <c r="T66" s="185" t="s">
        <v>206</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6">
        <f>IF($BE$3="４週",SUM(W66:AX66),IF($BE$3="暦月",SUM(W66:BA66),""))</f>
        <v>160</v>
      </c>
      <c r="BC66" s="277"/>
      <c r="BD66" s="278">
        <f>IF($BE$3="４週",BB66/4,IF($BE$3="暦月",(BB66/($BE$8/7)),""))</f>
        <v>40</v>
      </c>
      <c r="BE66" s="277"/>
      <c r="BF66" s="273"/>
      <c r="BG66" s="274"/>
      <c r="BH66" s="274"/>
      <c r="BI66" s="274"/>
      <c r="BJ66" s="275"/>
    </row>
    <row r="67" spans="2:62" ht="20.25" customHeight="1" x14ac:dyDescent="0.4">
      <c r="B67" s="279">
        <f>B65+1</f>
        <v>26</v>
      </c>
      <c r="C67" s="281" t="s">
        <v>100</v>
      </c>
      <c r="D67" s="282"/>
      <c r="E67" s="162"/>
      <c r="F67" s="163"/>
      <c r="G67" s="162"/>
      <c r="H67" s="163"/>
      <c r="I67" s="285" t="s">
        <v>86</v>
      </c>
      <c r="J67" s="286"/>
      <c r="K67" s="289" t="s">
        <v>87</v>
      </c>
      <c r="L67" s="290"/>
      <c r="M67" s="290"/>
      <c r="N67" s="282"/>
      <c r="O67" s="263" t="s">
        <v>162</v>
      </c>
      <c r="P67" s="264"/>
      <c r="Q67" s="264"/>
      <c r="R67" s="264"/>
      <c r="S67" s="265"/>
      <c r="T67" s="184" t="s">
        <v>18</v>
      </c>
      <c r="U67" s="117"/>
      <c r="V67" s="118"/>
      <c r="W67" s="104"/>
      <c r="X67" s="105" t="s">
        <v>201</v>
      </c>
      <c r="Y67" s="105" t="s">
        <v>202</v>
      </c>
      <c r="Z67" s="105" t="s">
        <v>202</v>
      </c>
      <c r="AA67" s="105"/>
      <c r="AB67" s="105" t="s">
        <v>200</v>
      </c>
      <c r="AC67" s="106" t="s">
        <v>219</v>
      </c>
      <c r="AD67" s="104" t="s">
        <v>202</v>
      </c>
      <c r="AE67" s="105"/>
      <c r="AF67" s="105" t="s">
        <v>202</v>
      </c>
      <c r="AG67" s="105" t="s">
        <v>202</v>
      </c>
      <c r="AH67" s="105"/>
      <c r="AI67" s="105"/>
      <c r="AJ67" s="106" t="s">
        <v>200</v>
      </c>
      <c r="AK67" s="104" t="s">
        <v>219</v>
      </c>
      <c r="AL67" s="105" t="s">
        <v>202</v>
      </c>
      <c r="AM67" s="105" t="s">
        <v>202</v>
      </c>
      <c r="AN67" s="105" t="s">
        <v>202</v>
      </c>
      <c r="AO67" s="105" t="s">
        <v>201</v>
      </c>
      <c r="AP67" s="105" t="s">
        <v>201</v>
      </c>
      <c r="AQ67" s="106"/>
      <c r="AR67" s="104" t="s">
        <v>200</v>
      </c>
      <c r="AS67" s="105" t="s">
        <v>219</v>
      </c>
      <c r="AT67" s="105" t="s">
        <v>201</v>
      </c>
      <c r="AU67" s="105" t="s">
        <v>202</v>
      </c>
      <c r="AV67" s="105"/>
      <c r="AW67" s="105"/>
      <c r="AX67" s="106" t="s">
        <v>201</v>
      </c>
      <c r="AY67" s="104"/>
      <c r="AZ67" s="105"/>
      <c r="BA67" s="107"/>
      <c r="BB67" s="266"/>
      <c r="BC67" s="267"/>
      <c r="BD67" s="268"/>
      <c r="BE67" s="269"/>
      <c r="BF67" s="270"/>
      <c r="BG67" s="271"/>
      <c r="BH67" s="271"/>
      <c r="BI67" s="271"/>
      <c r="BJ67" s="272"/>
    </row>
    <row r="68" spans="2:62" ht="20.25" customHeight="1" x14ac:dyDescent="0.4">
      <c r="B68" s="280"/>
      <c r="C68" s="283"/>
      <c r="D68" s="284"/>
      <c r="E68" s="162"/>
      <c r="F68" s="163" t="str">
        <f>C67</f>
        <v>介護職員</v>
      </c>
      <c r="G68" s="162"/>
      <c r="H68" s="163" t="str">
        <f>I67</f>
        <v>A</v>
      </c>
      <c r="I68" s="287"/>
      <c r="J68" s="288"/>
      <c r="K68" s="291"/>
      <c r="L68" s="292"/>
      <c r="M68" s="292"/>
      <c r="N68" s="284"/>
      <c r="O68" s="263"/>
      <c r="P68" s="264"/>
      <c r="Q68" s="264"/>
      <c r="R68" s="264"/>
      <c r="S68" s="265"/>
      <c r="T68" s="185" t="s">
        <v>206</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6">
        <f>IF($BE$3="４週",SUM(W68:AX68),IF($BE$3="暦月",SUM(W68:BA68),""))</f>
        <v>160</v>
      </c>
      <c r="BC68" s="277"/>
      <c r="BD68" s="278">
        <f>IF($BE$3="４週",BB68/4,IF($BE$3="暦月",(BB68/($BE$8/7)),""))</f>
        <v>40</v>
      </c>
      <c r="BE68" s="277"/>
      <c r="BF68" s="273"/>
      <c r="BG68" s="274"/>
      <c r="BH68" s="274"/>
      <c r="BI68" s="274"/>
      <c r="BJ68" s="275"/>
    </row>
    <row r="69" spans="2:62" ht="20.25" customHeight="1" x14ac:dyDescent="0.4">
      <c r="B69" s="279">
        <f>B67+1</f>
        <v>27</v>
      </c>
      <c r="C69" s="281" t="s">
        <v>100</v>
      </c>
      <c r="D69" s="282"/>
      <c r="E69" s="162"/>
      <c r="F69" s="163"/>
      <c r="G69" s="162"/>
      <c r="H69" s="163"/>
      <c r="I69" s="285" t="s">
        <v>86</v>
      </c>
      <c r="J69" s="286"/>
      <c r="K69" s="289" t="s">
        <v>87</v>
      </c>
      <c r="L69" s="290"/>
      <c r="M69" s="290"/>
      <c r="N69" s="282"/>
      <c r="O69" s="263" t="s">
        <v>163</v>
      </c>
      <c r="P69" s="264"/>
      <c r="Q69" s="264"/>
      <c r="R69" s="264"/>
      <c r="S69" s="265"/>
      <c r="T69" s="184" t="s">
        <v>18</v>
      </c>
      <c r="U69" s="117"/>
      <c r="V69" s="118"/>
      <c r="W69" s="104" t="s">
        <v>201</v>
      </c>
      <c r="X69" s="105"/>
      <c r="Y69" s="105" t="s">
        <v>201</v>
      </c>
      <c r="Z69" s="105"/>
      <c r="AA69" s="105" t="s">
        <v>202</v>
      </c>
      <c r="AB69" s="105"/>
      <c r="AC69" s="106" t="s">
        <v>200</v>
      </c>
      <c r="AD69" s="104" t="s">
        <v>219</v>
      </c>
      <c r="AE69" s="105" t="s">
        <v>202</v>
      </c>
      <c r="AF69" s="105" t="s">
        <v>202</v>
      </c>
      <c r="AG69" s="105" t="s">
        <v>201</v>
      </c>
      <c r="AH69" s="105" t="s">
        <v>201</v>
      </c>
      <c r="AI69" s="105"/>
      <c r="AJ69" s="106" t="s">
        <v>202</v>
      </c>
      <c r="AK69" s="104" t="s">
        <v>200</v>
      </c>
      <c r="AL69" s="105" t="s">
        <v>219</v>
      </c>
      <c r="AM69" s="105" t="s">
        <v>201</v>
      </c>
      <c r="AN69" s="105"/>
      <c r="AO69" s="105" t="s">
        <v>202</v>
      </c>
      <c r="AP69" s="105" t="s">
        <v>202</v>
      </c>
      <c r="AQ69" s="106"/>
      <c r="AR69" s="104"/>
      <c r="AS69" s="105" t="s">
        <v>200</v>
      </c>
      <c r="AT69" s="105" t="s">
        <v>219</v>
      </c>
      <c r="AU69" s="105" t="s">
        <v>201</v>
      </c>
      <c r="AV69" s="105" t="s">
        <v>202</v>
      </c>
      <c r="AW69" s="105" t="s">
        <v>202</v>
      </c>
      <c r="AX69" s="106"/>
      <c r="AY69" s="104"/>
      <c r="AZ69" s="105"/>
      <c r="BA69" s="107"/>
      <c r="BB69" s="266"/>
      <c r="BC69" s="267"/>
      <c r="BD69" s="268"/>
      <c r="BE69" s="269"/>
      <c r="BF69" s="270"/>
      <c r="BG69" s="271"/>
      <c r="BH69" s="271"/>
      <c r="BI69" s="271"/>
      <c r="BJ69" s="272"/>
    </row>
    <row r="70" spans="2:62" ht="20.25" customHeight="1" x14ac:dyDescent="0.4">
      <c r="B70" s="280"/>
      <c r="C70" s="283"/>
      <c r="D70" s="284"/>
      <c r="E70" s="162"/>
      <c r="F70" s="163" t="str">
        <f>C69</f>
        <v>介護職員</v>
      </c>
      <c r="G70" s="162"/>
      <c r="H70" s="163" t="str">
        <f>I69</f>
        <v>A</v>
      </c>
      <c r="I70" s="287"/>
      <c r="J70" s="288"/>
      <c r="K70" s="291"/>
      <c r="L70" s="292"/>
      <c r="M70" s="292"/>
      <c r="N70" s="284"/>
      <c r="O70" s="263"/>
      <c r="P70" s="264"/>
      <c r="Q70" s="264"/>
      <c r="R70" s="264"/>
      <c r="S70" s="265"/>
      <c r="T70" s="185" t="s">
        <v>206</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6">
        <f>IF($BE$3="４週",SUM(W70:AX70),IF($BE$3="暦月",SUM(W70:BA70),""))</f>
        <v>160</v>
      </c>
      <c r="BC70" s="277"/>
      <c r="BD70" s="278">
        <f>IF($BE$3="４週",BB70/4,IF($BE$3="暦月",(BB70/($BE$8/7)),""))</f>
        <v>40</v>
      </c>
      <c r="BE70" s="277"/>
      <c r="BF70" s="273"/>
      <c r="BG70" s="274"/>
      <c r="BH70" s="274"/>
      <c r="BI70" s="274"/>
      <c r="BJ70" s="275"/>
    </row>
    <row r="71" spans="2:62" ht="20.25" customHeight="1" x14ac:dyDescent="0.4">
      <c r="B71" s="279">
        <f>B69+1</f>
        <v>28</v>
      </c>
      <c r="C71" s="281" t="s">
        <v>100</v>
      </c>
      <c r="D71" s="282"/>
      <c r="E71" s="162"/>
      <c r="F71" s="163"/>
      <c r="G71" s="162"/>
      <c r="H71" s="163"/>
      <c r="I71" s="285" t="s">
        <v>86</v>
      </c>
      <c r="J71" s="286"/>
      <c r="K71" s="289" t="s">
        <v>87</v>
      </c>
      <c r="L71" s="290"/>
      <c r="M71" s="290"/>
      <c r="N71" s="282"/>
      <c r="O71" s="263" t="s">
        <v>164</v>
      </c>
      <c r="P71" s="264"/>
      <c r="Q71" s="264"/>
      <c r="R71" s="264"/>
      <c r="S71" s="265"/>
      <c r="T71" s="184" t="s">
        <v>18</v>
      </c>
      <c r="U71" s="117"/>
      <c r="V71" s="118"/>
      <c r="W71" s="104" t="s">
        <v>260</v>
      </c>
      <c r="X71" s="105"/>
      <c r="Y71" s="105" t="s">
        <v>202</v>
      </c>
      <c r="Z71" s="105" t="s">
        <v>201</v>
      </c>
      <c r="AA71" s="105" t="s">
        <v>201</v>
      </c>
      <c r="AB71" s="105" t="s">
        <v>201</v>
      </c>
      <c r="AC71" s="106"/>
      <c r="AD71" s="104" t="s">
        <v>200</v>
      </c>
      <c r="AE71" s="105" t="s">
        <v>219</v>
      </c>
      <c r="AF71" s="105" t="s">
        <v>201</v>
      </c>
      <c r="AG71" s="105"/>
      <c r="AH71" s="105" t="s">
        <v>202</v>
      </c>
      <c r="AI71" s="105" t="s">
        <v>202</v>
      </c>
      <c r="AJ71" s="106"/>
      <c r="AK71" s="104"/>
      <c r="AL71" s="105" t="s">
        <v>200</v>
      </c>
      <c r="AM71" s="105" t="s">
        <v>219</v>
      </c>
      <c r="AN71" s="105" t="s">
        <v>201</v>
      </c>
      <c r="AO71" s="105"/>
      <c r="AP71" s="105" t="s">
        <v>202</v>
      </c>
      <c r="AQ71" s="106" t="s">
        <v>202</v>
      </c>
      <c r="AR71" s="104" t="s">
        <v>202</v>
      </c>
      <c r="AS71" s="105"/>
      <c r="AT71" s="105" t="s">
        <v>200</v>
      </c>
      <c r="AU71" s="105" t="s">
        <v>219</v>
      </c>
      <c r="AV71" s="105" t="s">
        <v>201</v>
      </c>
      <c r="AW71" s="105"/>
      <c r="AX71" s="106" t="s">
        <v>202</v>
      </c>
      <c r="AY71" s="104"/>
      <c r="AZ71" s="105"/>
      <c r="BA71" s="107"/>
      <c r="BB71" s="266"/>
      <c r="BC71" s="267"/>
      <c r="BD71" s="268"/>
      <c r="BE71" s="269"/>
      <c r="BF71" s="270"/>
      <c r="BG71" s="271"/>
      <c r="BH71" s="271"/>
      <c r="BI71" s="271"/>
      <c r="BJ71" s="272"/>
    </row>
    <row r="72" spans="2:62" ht="20.25" customHeight="1" x14ac:dyDescent="0.4">
      <c r="B72" s="280"/>
      <c r="C72" s="283"/>
      <c r="D72" s="284"/>
      <c r="E72" s="162"/>
      <c r="F72" s="163" t="str">
        <f>C71</f>
        <v>介護職員</v>
      </c>
      <c r="G72" s="162"/>
      <c r="H72" s="163" t="str">
        <f>I71</f>
        <v>A</v>
      </c>
      <c r="I72" s="287"/>
      <c r="J72" s="288"/>
      <c r="K72" s="291"/>
      <c r="L72" s="292"/>
      <c r="M72" s="292"/>
      <c r="N72" s="284"/>
      <c r="O72" s="263"/>
      <c r="P72" s="264"/>
      <c r="Q72" s="264"/>
      <c r="R72" s="264"/>
      <c r="S72" s="265"/>
      <c r="T72" s="185" t="s">
        <v>206</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6">
        <f>IF($BE$3="４週",SUM(W72:AX72),IF($BE$3="暦月",SUM(W72:BA72),""))</f>
        <v>160</v>
      </c>
      <c r="BC72" s="277"/>
      <c r="BD72" s="278">
        <f>IF($BE$3="４週",BB72/4,IF($BE$3="暦月",(BB72/($BE$8/7)),""))</f>
        <v>40</v>
      </c>
      <c r="BE72" s="277"/>
      <c r="BF72" s="273"/>
      <c r="BG72" s="274"/>
      <c r="BH72" s="274"/>
      <c r="BI72" s="274"/>
      <c r="BJ72" s="275"/>
    </row>
    <row r="73" spans="2:62" ht="20.25" customHeight="1" x14ac:dyDescent="0.4">
      <c r="B73" s="279">
        <f>B71+1</f>
        <v>29</v>
      </c>
      <c r="C73" s="281" t="s">
        <v>100</v>
      </c>
      <c r="D73" s="282"/>
      <c r="E73" s="162"/>
      <c r="F73" s="163"/>
      <c r="G73" s="162"/>
      <c r="H73" s="163"/>
      <c r="I73" s="285" t="s">
        <v>97</v>
      </c>
      <c r="J73" s="286"/>
      <c r="K73" s="289" t="s">
        <v>87</v>
      </c>
      <c r="L73" s="290"/>
      <c r="M73" s="290"/>
      <c r="N73" s="282"/>
      <c r="O73" s="263" t="s">
        <v>165</v>
      </c>
      <c r="P73" s="264"/>
      <c r="Q73" s="264"/>
      <c r="R73" s="264"/>
      <c r="S73" s="265"/>
      <c r="T73" s="184" t="s">
        <v>18</v>
      </c>
      <c r="U73" s="117"/>
      <c r="V73" s="118"/>
      <c r="W73" s="104" t="s">
        <v>202</v>
      </c>
      <c r="X73" s="105"/>
      <c r="Y73" s="105"/>
      <c r="Z73" s="105" t="s">
        <v>202</v>
      </c>
      <c r="AA73" s="105"/>
      <c r="AB73" s="105" t="s">
        <v>202</v>
      </c>
      <c r="AC73" s="106" t="s">
        <v>202</v>
      </c>
      <c r="AD73" s="104"/>
      <c r="AE73" s="105" t="s">
        <v>202</v>
      </c>
      <c r="AF73" s="105"/>
      <c r="AG73" s="105"/>
      <c r="AH73" s="105" t="s">
        <v>202</v>
      </c>
      <c r="AI73" s="105" t="s">
        <v>201</v>
      </c>
      <c r="AJ73" s="106" t="s">
        <v>201</v>
      </c>
      <c r="AK73" s="104" t="s">
        <v>202</v>
      </c>
      <c r="AL73" s="105"/>
      <c r="AM73" s="105" t="s">
        <v>202</v>
      </c>
      <c r="AN73" s="105"/>
      <c r="AO73" s="105" t="s">
        <v>202</v>
      </c>
      <c r="AP73" s="105"/>
      <c r="AQ73" s="106" t="s">
        <v>201</v>
      </c>
      <c r="AR73" s="104" t="s">
        <v>201</v>
      </c>
      <c r="AS73" s="105" t="s">
        <v>202</v>
      </c>
      <c r="AT73" s="105"/>
      <c r="AU73" s="105" t="s">
        <v>202</v>
      </c>
      <c r="AV73" s="105"/>
      <c r="AW73" s="105" t="s">
        <v>201</v>
      </c>
      <c r="AX73" s="106"/>
      <c r="AY73" s="104"/>
      <c r="AZ73" s="105"/>
      <c r="BA73" s="107"/>
      <c r="BB73" s="266"/>
      <c r="BC73" s="267"/>
      <c r="BD73" s="268"/>
      <c r="BE73" s="269"/>
      <c r="BF73" s="270"/>
      <c r="BG73" s="271"/>
      <c r="BH73" s="271"/>
      <c r="BI73" s="271"/>
      <c r="BJ73" s="272"/>
    </row>
    <row r="74" spans="2:62" ht="20.25" customHeight="1" x14ac:dyDescent="0.4">
      <c r="B74" s="280"/>
      <c r="C74" s="321"/>
      <c r="D74" s="322"/>
      <c r="E74" s="195"/>
      <c r="F74" s="196" t="str">
        <f>C73</f>
        <v>介護職員</v>
      </c>
      <c r="G74" s="195"/>
      <c r="H74" s="196" t="str">
        <f>I73</f>
        <v>C</v>
      </c>
      <c r="I74" s="323"/>
      <c r="J74" s="324"/>
      <c r="K74" s="325"/>
      <c r="L74" s="326"/>
      <c r="M74" s="326"/>
      <c r="N74" s="322"/>
      <c r="O74" s="263"/>
      <c r="P74" s="264"/>
      <c r="Q74" s="264"/>
      <c r="R74" s="264"/>
      <c r="S74" s="265"/>
      <c r="T74" s="185" t="s">
        <v>206</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8">
        <f>IF($BE$3="４週",SUM(W74:AX74),IF($BE$3="暦月",SUM(W74:BA74),""))</f>
        <v>128</v>
      </c>
      <c r="BC74" s="319"/>
      <c r="BD74" s="320">
        <f>IF($BE$3="４週",BB74/4,IF($BE$3="暦月",(BB74/($BE$8/7)),""))</f>
        <v>32</v>
      </c>
      <c r="BE74" s="319"/>
      <c r="BF74" s="315"/>
      <c r="BG74" s="316"/>
      <c r="BH74" s="316"/>
      <c r="BI74" s="316"/>
      <c r="BJ74" s="317"/>
    </row>
    <row r="75" spans="2:62" ht="20.25" customHeight="1" x14ac:dyDescent="0.4">
      <c r="B75" s="279">
        <f>B73+1</f>
        <v>30</v>
      </c>
      <c r="C75" s="281"/>
      <c r="D75" s="282"/>
      <c r="E75" s="164"/>
      <c r="F75" s="165"/>
      <c r="G75" s="164"/>
      <c r="H75" s="165"/>
      <c r="I75" s="285"/>
      <c r="J75" s="286"/>
      <c r="K75" s="289"/>
      <c r="L75" s="290"/>
      <c r="M75" s="290"/>
      <c r="N75" s="282"/>
      <c r="O75" s="263"/>
      <c r="P75" s="264"/>
      <c r="Q75" s="264"/>
      <c r="R75" s="264"/>
      <c r="S75" s="265"/>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6"/>
      <c r="BC75" s="267"/>
      <c r="BD75" s="268"/>
      <c r="BE75" s="269"/>
      <c r="BF75" s="270"/>
      <c r="BG75" s="271"/>
      <c r="BH75" s="271"/>
      <c r="BI75" s="271"/>
      <c r="BJ75" s="272"/>
    </row>
    <row r="76" spans="2:62" ht="20.25" customHeight="1" thickBot="1" x14ac:dyDescent="0.45">
      <c r="B76" s="360"/>
      <c r="C76" s="361"/>
      <c r="D76" s="362"/>
      <c r="E76" s="179"/>
      <c r="F76" s="180">
        <f>C76</f>
        <v>0</v>
      </c>
      <c r="G76" s="179"/>
      <c r="H76" s="180">
        <f>I76</f>
        <v>0</v>
      </c>
      <c r="I76" s="363"/>
      <c r="J76" s="364"/>
      <c r="K76" s="365"/>
      <c r="L76" s="366"/>
      <c r="M76" s="366"/>
      <c r="N76" s="362"/>
      <c r="O76" s="367"/>
      <c r="P76" s="368"/>
      <c r="Q76" s="368"/>
      <c r="R76" s="368"/>
      <c r="S76" s="369"/>
      <c r="T76" s="181" t="s">
        <v>206</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73">
        <f>IF($BE$3="４週",SUM(W76:AX76),IF($BE$3="暦月",SUM(W76:BA76),""))</f>
        <v>0</v>
      </c>
      <c r="BC76" s="374"/>
      <c r="BD76" s="375">
        <f>IF($BE$3="４週",BB76/4,IF($BE$3="暦月",(BB76/($BE$8/7)),""))</f>
        <v>0</v>
      </c>
      <c r="BE76" s="374"/>
      <c r="BF76" s="370"/>
      <c r="BG76" s="371"/>
      <c r="BH76" s="371"/>
      <c r="BI76" s="371"/>
      <c r="BJ76" s="372"/>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226</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122</v>
      </c>
      <c r="L79" s="124"/>
      <c r="M79" s="124"/>
      <c r="N79" s="124"/>
      <c r="O79" s="124"/>
      <c r="P79" s="124"/>
      <c r="Q79" s="124"/>
      <c r="R79" s="124"/>
      <c r="S79" s="124"/>
      <c r="T79" s="125"/>
      <c r="U79" s="124"/>
      <c r="V79" s="124"/>
      <c r="W79" s="124"/>
      <c r="X79" s="124"/>
      <c r="Y79" s="124"/>
      <c r="Z79" s="126"/>
      <c r="AA79" s="124" t="s">
        <v>133</v>
      </c>
      <c r="AB79" s="124"/>
      <c r="AC79" s="124"/>
      <c r="AD79" s="124"/>
      <c r="AE79" s="124"/>
      <c r="AF79" s="124"/>
      <c r="AG79" s="124"/>
      <c r="AH79" s="124"/>
      <c r="AI79" s="124"/>
      <c r="AJ79" s="125"/>
      <c r="AK79" s="124"/>
      <c r="AL79" s="124"/>
      <c r="AM79" s="124"/>
      <c r="AN79" s="124"/>
      <c r="AO79" s="126"/>
      <c r="AP79" s="126"/>
      <c r="AQ79" s="124" t="s">
        <v>134</v>
      </c>
      <c r="AR79" s="126"/>
      <c r="AS79" s="126"/>
      <c r="AT79" s="126"/>
      <c r="AU79" s="126"/>
      <c r="AV79" s="126"/>
      <c r="AW79" s="126"/>
      <c r="AX79" s="126"/>
      <c r="AY79" s="126"/>
      <c r="AZ79" s="126"/>
      <c r="BA79" s="126"/>
      <c r="BB79" s="126"/>
      <c r="BC79" s="126"/>
      <c r="BD79" s="127"/>
      <c r="BE79" s="75"/>
      <c r="BF79" s="327"/>
      <c r="BG79" s="327"/>
      <c r="BH79" s="327"/>
      <c r="BI79" s="327"/>
      <c r="BJ79" s="70"/>
    </row>
    <row r="80" spans="2:62" ht="20.25" customHeight="1" x14ac:dyDescent="0.4">
      <c r="B80" s="48"/>
      <c r="C80" s="68"/>
      <c r="D80" s="68"/>
      <c r="E80" s="68"/>
      <c r="F80" s="68"/>
      <c r="G80" s="68"/>
      <c r="H80" s="68"/>
      <c r="I80" s="123"/>
      <c r="J80" s="124"/>
      <c r="K80" s="328" t="s">
        <v>114</v>
      </c>
      <c r="L80" s="328"/>
      <c r="M80" s="328" t="s">
        <v>115</v>
      </c>
      <c r="N80" s="328"/>
      <c r="O80" s="328"/>
      <c r="P80" s="328"/>
      <c r="Q80" s="124"/>
      <c r="R80" s="330" t="s">
        <v>116</v>
      </c>
      <c r="S80" s="330"/>
      <c r="T80" s="330"/>
      <c r="U80" s="330"/>
      <c r="V80" s="128"/>
      <c r="W80" s="129" t="s">
        <v>117</v>
      </c>
      <c r="X80" s="129"/>
      <c r="Y80" s="2"/>
      <c r="Z80" s="126"/>
      <c r="AA80" s="328" t="s">
        <v>114</v>
      </c>
      <c r="AB80" s="328"/>
      <c r="AC80" s="328" t="s">
        <v>115</v>
      </c>
      <c r="AD80" s="328"/>
      <c r="AE80" s="328"/>
      <c r="AF80" s="328"/>
      <c r="AG80" s="124"/>
      <c r="AH80" s="330" t="s">
        <v>116</v>
      </c>
      <c r="AI80" s="330"/>
      <c r="AJ80" s="330"/>
      <c r="AK80" s="330"/>
      <c r="AL80" s="128"/>
      <c r="AM80" s="129" t="s">
        <v>117</v>
      </c>
      <c r="AN80" s="129"/>
      <c r="AO80" s="126"/>
      <c r="AP80" s="126"/>
      <c r="AQ80" s="126"/>
      <c r="AR80" s="126"/>
      <c r="AS80" s="126"/>
      <c r="AT80" s="126"/>
      <c r="AU80" s="126"/>
      <c r="AV80" s="126"/>
      <c r="AW80" s="126"/>
      <c r="AX80" s="126"/>
      <c r="AY80" s="126"/>
      <c r="AZ80" s="126"/>
      <c r="BA80" s="126"/>
      <c r="BB80" s="126"/>
      <c r="BC80" s="126"/>
      <c r="BD80" s="127"/>
      <c r="BE80" s="75"/>
      <c r="BF80" s="331"/>
      <c r="BG80" s="331"/>
      <c r="BH80" s="331"/>
      <c r="BI80" s="331"/>
      <c r="BJ80" s="70"/>
    </row>
    <row r="81" spans="2:62" ht="20.25" customHeight="1" x14ac:dyDescent="0.4">
      <c r="B81" s="48"/>
      <c r="C81" s="68"/>
      <c r="D81" s="68"/>
      <c r="E81" s="68"/>
      <c r="F81" s="68"/>
      <c r="G81" s="68"/>
      <c r="H81" s="68"/>
      <c r="I81" s="123"/>
      <c r="J81" s="124"/>
      <c r="K81" s="329"/>
      <c r="L81" s="329"/>
      <c r="M81" s="329" t="s">
        <v>118</v>
      </c>
      <c r="N81" s="329"/>
      <c r="O81" s="329" t="s">
        <v>119</v>
      </c>
      <c r="P81" s="329"/>
      <c r="Q81" s="124"/>
      <c r="R81" s="329" t="s">
        <v>118</v>
      </c>
      <c r="S81" s="329"/>
      <c r="T81" s="329" t="s">
        <v>119</v>
      </c>
      <c r="U81" s="329"/>
      <c r="V81" s="128"/>
      <c r="W81" s="129" t="s">
        <v>120</v>
      </c>
      <c r="X81" s="129"/>
      <c r="Y81" s="2"/>
      <c r="Z81" s="126"/>
      <c r="AA81" s="329"/>
      <c r="AB81" s="329"/>
      <c r="AC81" s="329" t="s">
        <v>118</v>
      </c>
      <c r="AD81" s="329"/>
      <c r="AE81" s="329" t="s">
        <v>119</v>
      </c>
      <c r="AF81" s="329"/>
      <c r="AG81" s="124"/>
      <c r="AH81" s="329" t="s">
        <v>118</v>
      </c>
      <c r="AI81" s="329"/>
      <c r="AJ81" s="329" t="s">
        <v>119</v>
      </c>
      <c r="AK81" s="329"/>
      <c r="AL81" s="128"/>
      <c r="AM81" s="129" t="s">
        <v>120</v>
      </c>
      <c r="AN81" s="129"/>
      <c r="AO81" s="126"/>
      <c r="AP81" s="126"/>
      <c r="AQ81" s="130" t="s">
        <v>136</v>
      </c>
      <c r="AR81" s="130"/>
      <c r="AS81" s="130"/>
      <c r="AT81" s="130"/>
      <c r="AU81" s="128"/>
      <c r="AV81" s="129" t="s">
        <v>137</v>
      </c>
      <c r="AW81" s="130"/>
      <c r="AX81" s="130"/>
      <c r="AY81" s="130"/>
      <c r="AZ81" s="128"/>
      <c r="BA81" s="329" t="s">
        <v>121</v>
      </c>
      <c r="BB81" s="329"/>
      <c r="BC81" s="329"/>
      <c r="BD81" s="329"/>
      <c r="BE81" s="75"/>
      <c r="BF81" s="341"/>
      <c r="BG81" s="341"/>
      <c r="BH81" s="341"/>
      <c r="BI81" s="341"/>
      <c r="BJ81" s="70"/>
    </row>
    <row r="82" spans="2:62" ht="20.25" customHeight="1" x14ac:dyDescent="0.4">
      <c r="B82" s="48"/>
      <c r="C82" s="68"/>
      <c r="D82" s="68"/>
      <c r="E82" s="68"/>
      <c r="F82" s="68"/>
      <c r="G82" s="68"/>
      <c r="H82" s="68"/>
      <c r="I82" s="123"/>
      <c r="J82" s="124"/>
      <c r="K82" s="335" t="s">
        <v>6</v>
      </c>
      <c r="L82" s="335"/>
      <c r="M82" s="336">
        <f>SUMIFS($BB$17:$BB$76,$F$17:$F$76,"看護職員",$H$17:$H$76,"A")</f>
        <v>480</v>
      </c>
      <c r="N82" s="336"/>
      <c r="O82" s="337">
        <f>SUMIFS($BD$17:$BD$76,$F$17:$F$76,"看護職員",$H$17:$H$76,"A")</f>
        <v>120</v>
      </c>
      <c r="P82" s="337"/>
      <c r="Q82" s="138"/>
      <c r="R82" s="332">
        <v>0</v>
      </c>
      <c r="S82" s="332"/>
      <c r="T82" s="332">
        <v>0</v>
      </c>
      <c r="U82" s="332"/>
      <c r="V82" s="139"/>
      <c r="W82" s="333">
        <v>3</v>
      </c>
      <c r="X82" s="334"/>
      <c r="Y82" s="2"/>
      <c r="Z82" s="126"/>
      <c r="AA82" s="335" t="s">
        <v>6</v>
      </c>
      <c r="AB82" s="335"/>
      <c r="AC82" s="336">
        <f>SUMIFS($BB$17:$BB$76,$F$17:$F$76,"介護職員",$H$17:$H$76,"A")</f>
        <v>2720</v>
      </c>
      <c r="AD82" s="336"/>
      <c r="AE82" s="337">
        <f>SUMIFS($BD$17:$BD$76,$F$17:$F$76,"介護職員",$H$17:$H$76,"A")</f>
        <v>680</v>
      </c>
      <c r="AF82" s="337"/>
      <c r="AG82" s="138"/>
      <c r="AH82" s="332">
        <v>0</v>
      </c>
      <c r="AI82" s="332"/>
      <c r="AJ82" s="332">
        <v>0</v>
      </c>
      <c r="AK82" s="332"/>
      <c r="AL82" s="139"/>
      <c r="AM82" s="333">
        <v>17</v>
      </c>
      <c r="AN82" s="334"/>
      <c r="AO82" s="126"/>
      <c r="AP82" s="126"/>
      <c r="AQ82" s="343">
        <f>U96</f>
        <v>3.5</v>
      </c>
      <c r="AR82" s="335"/>
      <c r="AS82" s="335"/>
      <c r="AT82" s="335"/>
      <c r="AU82" s="131" t="s">
        <v>135</v>
      </c>
      <c r="AV82" s="343">
        <f>AK96</f>
        <v>20.2</v>
      </c>
      <c r="AW82" s="344"/>
      <c r="AX82" s="344"/>
      <c r="AY82" s="344"/>
      <c r="AZ82" s="131" t="s">
        <v>129</v>
      </c>
      <c r="BA82" s="342">
        <f>ROUNDDOWN(AQ82+AV82,1)</f>
        <v>23.7</v>
      </c>
      <c r="BB82" s="342"/>
      <c r="BC82" s="342"/>
      <c r="BD82" s="342"/>
      <c r="BE82" s="75"/>
      <c r="BF82" s="78"/>
      <c r="BG82" s="78"/>
      <c r="BH82" s="78"/>
      <c r="BI82" s="78"/>
      <c r="BJ82" s="70"/>
    </row>
    <row r="83" spans="2:62" ht="20.25" customHeight="1" x14ac:dyDescent="0.4">
      <c r="B83" s="48"/>
      <c r="C83" s="68"/>
      <c r="D83" s="68"/>
      <c r="E83" s="68"/>
      <c r="F83" s="68"/>
      <c r="G83" s="68"/>
      <c r="H83" s="68"/>
      <c r="I83" s="123"/>
      <c r="J83" s="124"/>
      <c r="K83" s="335" t="s">
        <v>7</v>
      </c>
      <c r="L83" s="335"/>
      <c r="M83" s="336">
        <f>SUMIFS($BB$17:$BB$76,$F$17:$F$76,"看護職員",$H$17:$H$76,"B")</f>
        <v>79.999999999999986</v>
      </c>
      <c r="N83" s="336"/>
      <c r="O83" s="337">
        <f>SUMIFS($BD$17:$BD$76,$F$17:$F$76,"看護職員",$H$17:$H$76,"B")</f>
        <v>19.999999999999996</v>
      </c>
      <c r="P83" s="337"/>
      <c r="Q83" s="138"/>
      <c r="R83" s="332">
        <v>80</v>
      </c>
      <c r="S83" s="332"/>
      <c r="T83" s="332">
        <v>20</v>
      </c>
      <c r="U83" s="332"/>
      <c r="V83" s="139"/>
      <c r="W83" s="333">
        <v>0</v>
      </c>
      <c r="X83" s="334"/>
      <c r="Y83" s="2"/>
      <c r="Z83" s="126"/>
      <c r="AA83" s="335" t="s">
        <v>7</v>
      </c>
      <c r="AB83" s="335"/>
      <c r="AC83" s="336">
        <f>SUMIFS($BB$17:$BB$76,$F$17:$F$76,"介護職員",$H$17:$H$76,"B")</f>
        <v>0</v>
      </c>
      <c r="AD83" s="336"/>
      <c r="AE83" s="337">
        <f>SUMIFS($BD$17:$BD$76,$F$17:$F$76,"介護職員",$H$17:$H$76,"B")</f>
        <v>0</v>
      </c>
      <c r="AF83" s="337"/>
      <c r="AG83" s="138"/>
      <c r="AH83" s="332">
        <v>0</v>
      </c>
      <c r="AI83" s="332"/>
      <c r="AJ83" s="332">
        <v>0</v>
      </c>
      <c r="AK83" s="332"/>
      <c r="AL83" s="139"/>
      <c r="AM83" s="333">
        <v>0</v>
      </c>
      <c r="AN83" s="33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35" t="s">
        <v>8</v>
      </c>
      <c r="L84" s="335"/>
      <c r="M84" s="336">
        <f>SUMIFS($BB$17:$BB$76,$F$17:$F$76,"看護職員",$H$17:$H$76,"C")</f>
        <v>0</v>
      </c>
      <c r="N84" s="336"/>
      <c r="O84" s="337">
        <f>SUMIFS($BD$17:$BD$76,$F$17:$F$76,"看護職員",$H$17:$H$76,"C")</f>
        <v>0</v>
      </c>
      <c r="P84" s="337"/>
      <c r="Q84" s="138"/>
      <c r="R84" s="332">
        <v>0</v>
      </c>
      <c r="S84" s="332"/>
      <c r="T84" s="338">
        <v>0</v>
      </c>
      <c r="U84" s="338"/>
      <c r="V84" s="139"/>
      <c r="W84" s="339" t="s">
        <v>36</v>
      </c>
      <c r="X84" s="340"/>
      <c r="Y84" s="2"/>
      <c r="Z84" s="126"/>
      <c r="AA84" s="335" t="s">
        <v>8</v>
      </c>
      <c r="AB84" s="335"/>
      <c r="AC84" s="336">
        <f>SUMIFS($BB$17:$BB$76,$F$17:$F$76,"介護職員",$H$17:$H$76,"C")</f>
        <v>512</v>
      </c>
      <c r="AD84" s="336"/>
      <c r="AE84" s="337">
        <f>SUMIFS($BD$17:$BD$76,$F$17:$F$76,"介護職員",$H$17:$H$76,"C")</f>
        <v>128</v>
      </c>
      <c r="AF84" s="337"/>
      <c r="AG84" s="138"/>
      <c r="AH84" s="332">
        <v>512</v>
      </c>
      <c r="AI84" s="332"/>
      <c r="AJ84" s="338">
        <v>128</v>
      </c>
      <c r="AK84" s="338"/>
      <c r="AL84" s="139"/>
      <c r="AM84" s="339" t="s">
        <v>36</v>
      </c>
      <c r="AN84" s="340"/>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35" t="s">
        <v>9</v>
      </c>
      <c r="L85" s="335"/>
      <c r="M85" s="336">
        <f>SUMIFS($BB$17:$BB$76,$F$17:$F$76,"看護職員",$H$17:$H$76,"D")</f>
        <v>0</v>
      </c>
      <c r="N85" s="336"/>
      <c r="O85" s="337">
        <f>SUMIFS($BD$17:$BD$76,$F$17:$F$76,"看護職員",$H$17:$H$76,"D")</f>
        <v>0</v>
      </c>
      <c r="P85" s="337"/>
      <c r="Q85" s="138"/>
      <c r="R85" s="332">
        <v>0</v>
      </c>
      <c r="S85" s="332"/>
      <c r="T85" s="338">
        <v>0</v>
      </c>
      <c r="U85" s="338"/>
      <c r="V85" s="139"/>
      <c r="W85" s="339" t="s">
        <v>36</v>
      </c>
      <c r="X85" s="340"/>
      <c r="Y85" s="2"/>
      <c r="Z85" s="126"/>
      <c r="AA85" s="335" t="s">
        <v>9</v>
      </c>
      <c r="AB85" s="335"/>
      <c r="AC85" s="336">
        <f>SUMIFS($BB$17:$BB$76,$F$17:$F$76,"介護職員",$H$17:$H$76,"D")</f>
        <v>0</v>
      </c>
      <c r="AD85" s="336"/>
      <c r="AE85" s="337">
        <f>SUMIFS($BD$17:$BD$76,$F$17:$F$76,"介護職員",$H$17:$H$76,"D")</f>
        <v>0</v>
      </c>
      <c r="AF85" s="337"/>
      <c r="AG85" s="138"/>
      <c r="AH85" s="332">
        <v>0</v>
      </c>
      <c r="AI85" s="332"/>
      <c r="AJ85" s="338">
        <v>0</v>
      </c>
      <c r="AK85" s="338"/>
      <c r="AL85" s="139"/>
      <c r="AM85" s="339" t="s">
        <v>36</v>
      </c>
      <c r="AN85" s="340"/>
      <c r="AO85" s="126"/>
      <c r="AP85" s="126"/>
      <c r="AQ85" s="124" t="s">
        <v>138</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35" t="s">
        <v>121</v>
      </c>
      <c r="L86" s="335"/>
      <c r="M86" s="336">
        <f>SUM(M82:N85)</f>
        <v>560</v>
      </c>
      <c r="N86" s="336"/>
      <c r="O86" s="337">
        <f>SUM(O82:P85)</f>
        <v>140</v>
      </c>
      <c r="P86" s="337"/>
      <c r="Q86" s="138"/>
      <c r="R86" s="336">
        <f>SUM(R82:S85)</f>
        <v>80</v>
      </c>
      <c r="S86" s="336"/>
      <c r="T86" s="337">
        <f>SUM(T82:U85)</f>
        <v>20</v>
      </c>
      <c r="U86" s="337"/>
      <c r="V86" s="139"/>
      <c r="W86" s="345">
        <f>SUM(W82:X83)</f>
        <v>3</v>
      </c>
      <c r="X86" s="346"/>
      <c r="Y86" s="2"/>
      <c r="Z86" s="126"/>
      <c r="AA86" s="335" t="s">
        <v>121</v>
      </c>
      <c r="AB86" s="335"/>
      <c r="AC86" s="336">
        <f>SUM(AC82:AD85)</f>
        <v>3232</v>
      </c>
      <c r="AD86" s="336"/>
      <c r="AE86" s="337">
        <f>SUM(AE82:AF85)</f>
        <v>808</v>
      </c>
      <c r="AF86" s="337"/>
      <c r="AG86" s="138"/>
      <c r="AH86" s="336">
        <f>SUM(AH82:AI85)</f>
        <v>512</v>
      </c>
      <c r="AI86" s="336"/>
      <c r="AJ86" s="337">
        <f>SUM(AJ82:AK85)</f>
        <v>128</v>
      </c>
      <c r="AK86" s="337"/>
      <c r="AL86" s="139"/>
      <c r="AM86" s="345">
        <f>SUM(AM82:AN83)</f>
        <v>17</v>
      </c>
      <c r="AN86" s="346"/>
      <c r="AO86" s="126"/>
      <c r="AP86" s="126"/>
      <c r="AQ86" s="335" t="s">
        <v>4</v>
      </c>
      <c r="AR86" s="335"/>
      <c r="AS86" s="335" t="s">
        <v>5</v>
      </c>
      <c r="AT86" s="335"/>
      <c r="AU86" s="335"/>
      <c r="AV86" s="335"/>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35" t="s">
        <v>6</v>
      </c>
      <c r="AR87" s="335"/>
      <c r="AS87" s="335" t="s">
        <v>91</v>
      </c>
      <c r="AT87" s="335"/>
      <c r="AU87" s="335"/>
      <c r="AV87" s="335"/>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124</v>
      </c>
      <c r="L88" s="124"/>
      <c r="M88" s="124"/>
      <c r="N88" s="124"/>
      <c r="O88" s="124"/>
      <c r="P88" s="124"/>
      <c r="Q88" s="159" t="s">
        <v>195</v>
      </c>
      <c r="R88" s="350" t="s">
        <v>196</v>
      </c>
      <c r="S88" s="351"/>
      <c r="T88" s="136"/>
      <c r="U88" s="136"/>
      <c r="V88" s="124"/>
      <c r="W88" s="124"/>
      <c r="X88" s="124"/>
      <c r="Y88" s="126"/>
      <c r="Z88" s="126"/>
      <c r="AA88" s="125" t="s">
        <v>124</v>
      </c>
      <c r="AB88" s="124"/>
      <c r="AC88" s="124"/>
      <c r="AD88" s="124"/>
      <c r="AE88" s="124"/>
      <c r="AF88" s="124"/>
      <c r="AG88" s="159" t="s">
        <v>195</v>
      </c>
      <c r="AH88" s="352" t="str">
        <f>R88</f>
        <v>週</v>
      </c>
      <c r="AI88" s="353"/>
      <c r="AJ88" s="136"/>
      <c r="AK88" s="136"/>
      <c r="AL88" s="124"/>
      <c r="AM88" s="124"/>
      <c r="AN88" s="124"/>
      <c r="AO88" s="126"/>
      <c r="AP88" s="126"/>
      <c r="AQ88" s="335" t="s">
        <v>7</v>
      </c>
      <c r="AR88" s="335"/>
      <c r="AS88" s="335" t="s">
        <v>92</v>
      </c>
      <c r="AT88" s="335"/>
      <c r="AU88" s="335"/>
      <c r="AV88" s="335"/>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125</v>
      </c>
      <c r="L89" s="124"/>
      <c r="M89" s="124"/>
      <c r="N89" s="124"/>
      <c r="O89" s="124"/>
      <c r="P89" s="124" t="s">
        <v>126</v>
      </c>
      <c r="Q89" s="124"/>
      <c r="R89" s="124"/>
      <c r="S89" s="124"/>
      <c r="T89" s="125"/>
      <c r="U89" s="124"/>
      <c r="V89" s="124"/>
      <c r="W89" s="124"/>
      <c r="X89" s="124"/>
      <c r="Y89" s="126"/>
      <c r="Z89" s="126"/>
      <c r="AA89" s="124" t="s">
        <v>125</v>
      </c>
      <c r="AB89" s="124"/>
      <c r="AC89" s="124"/>
      <c r="AD89" s="124"/>
      <c r="AE89" s="124"/>
      <c r="AF89" s="124" t="s">
        <v>126</v>
      </c>
      <c r="AG89" s="124"/>
      <c r="AH89" s="124"/>
      <c r="AI89" s="124"/>
      <c r="AJ89" s="125"/>
      <c r="AK89" s="124"/>
      <c r="AL89" s="124"/>
      <c r="AM89" s="124"/>
      <c r="AN89" s="124"/>
      <c r="AO89" s="126"/>
      <c r="AP89" s="126"/>
      <c r="AQ89" s="335" t="s">
        <v>8</v>
      </c>
      <c r="AR89" s="335"/>
      <c r="AS89" s="335" t="s">
        <v>93</v>
      </c>
      <c r="AT89" s="335"/>
      <c r="AU89" s="335"/>
      <c r="AV89" s="335"/>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127</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127</v>
      </c>
      <c r="AL90" s="124"/>
      <c r="AM90" s="124"/>
      <c r="AN90" s="124"/>
      <c r="AO90" s="126"/>
      <c r="AP90" s="126"/>
      <c r="AQ90" s="335" t="s">
        <v>9</v>
      </c>
      <c r="AR90" s="335"/>
      <c r="AS90" s="335" t="s">
        <v>139</v>
      </c>
      <c r="AT90" s="335"/>
      <c r="AU90" s="335"/>
      <c r="AV90" s="335"/>
      <c r="AW90" s="126"/>
      <c r="AX90" s="126"/>
      <c r="AY90" s="126"/>
      <c r="AZ90" s="126"/>
      <c r="BA90" s="126"/>
      <c r="BB90" s="126"/>
      <c r="BC90" s="126"/>
      <c r="BD90" s="127"/>
      <c r="BE90" s="75"/>
      <c r="BF90" s="70"/>
      <c r="BG90" s="70"/>
      <c r="BH90" s="70"/>
      <c r="BI90" s="70"/>
      <c r="BJ90" s="70"/>
    </row>
    <row r="91" spans="2:62" ht="20.25" customHeight="1" x14ac:dyDescent="0.4">
      <c r="I91" s="2"/>
      <c r="J91" s="2"/>
      <c r="K91" s="354">
        <f>IF($R$88="週",T86,R86)</f>
        <v>20</v>
      </c>
      <c r="L91" s="354"/>
      <c r="M91" s="354"/>
      <c r="N91" s="354"/>
      <c r="O91" s="131" t="s">
        <v>128</v>
      </c>
      <c r="P91" s="335">
        <f>IF($R$88="週",$BA$6,$BE$6)</f>
        <v>40</v>
      </c>
      <c r="Q91" s="335"/>
      <c r="R91" s="335"/>
      <c r="S91" s="335"/>
      <c r="T91" s="131" t="s">
        <v>129</v>
      </c>
      <c r="U91" s="347">
        <f>ROUNDDOWN(K91/P91,1)</f>
        <v>0.5</v>
      </c>
      <c r="V91" s="347"/>
      <c r="W91" s="347"/>
      <c r="X91" s="347"/>
      <c r="Y91" s="2"/>
      <c r="Z91" s="2"/>
      <c r="AA91" s="354">
        <f>IF($AH$88="週",AJ86,AH86)</f>
        <v>128</v>
      </c>
      <c r="AB91" s="354"/>
      <c r="AC91" s="354"/>
      <c r="AD91" s="354"/>
      <c r="AE91" s="131" t="s">
        <v>128</v>
      </c>
      <c r="AF91" s="335">
        <f>IF($AH$88="週",$BA$6,$BE$6)</f>
        <v>40</v>
      </c>
      <c r="AG91" s="335"/>
      <c r="AH91" s="335"/>
      <c r="AI91" s="335"/>
      <c r="AJ91" s="131" t="s">
        <v>129</v>
      </c>
      <c r="AK91" s="347">
        <f>ROUNDDOWN(AA91/AF91,1)</f>
        <v>3.2</v>
      </c>
      <c r="AL91" s="347"/>
      <c r="AM91" s="347"/>
      <c r="AN91" s="347"/>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130</v>
      </c>
      <c r="V92" s="124"/>
      <c r="W92" s="124"/>
      <c r="X92" s="124"/>
      <c r="Y92" s="2"/>
      <c r="Z92" s="2"/>
      <c r="AA92" s="124"/>
      <c r="AB92" s="124"/>
      <c r="AC92" s="124"/>
      <c r="AD92" s="124"/>
      <c r="AE92" s="124"/>
      <c r="AF92" s="124"/>
      <c r="AG92" s="124"/>
      <c r="AH92" s="124"/>
      <c r="AI92" s="124"/>
      <c r="AJ92" s="125"/>
      <c r="AK92" s="124" t="s">
        <v>130</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169</v>
      </c>
      <c r="L93" s="124"/>
      <c r="M93" s="124"/>
      <c r="N93" s="124"/>
      <c r="O93" s="124"/>
      <c r="P93" s="124"/>
      <c r="Q93" s="124"/>
      <c r="R93" s="124"/>
      <c r="S93" s="124"/>
      <c r="T93" s="125"/>
      <c r="U93" s="124"/>
      <c r="V93" s="124"/>
      <c r="W93" s="124"/>
      <c r="X93" s="124"/>
      <c r="Y93" s="2"/>
      <c r="Z93" s="2"/>
      <c r="AA93" s="124" t="s">
        <v>170</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117</v>
      </c>
      <c r="L94" s="124"/>
      <c r="M94" s="124"/>
      <c r="N94" s="124"/>
      <c r="O94" s="124"/>
      <c r="P94" s="124"/>
      <c r="Q94" s="124"/>
      <c r="R94" s="124"/>
      <c r="S94" s="124"/>
      <c r="T94" s="125"/>
      <c r="U94" s="328"/>
      <c r="V94" s="328"/>
      <c r="W94" s="328"/>
      <c r="X94" s="328"/>
      <c r="Y94" s="2"/>
      <c r="Z94" s="2"/>
      <c r="AA94" s="124" t="s">
        <v>117</v>
      </c>
      <c r="AB94" s="124"/>
      <c r="AC94" s="124"/>
      <c r="AD94" s="124"/>
      <c r="AE94" s="124"/>
      <c r="AF94" s="124"/>
      <c r="AG94" s="124"/>
      <c r="AH94" s="124"/>
      <c r="AI94" s="124"/>
      <c r="AJ94" s="125"/>
      <c r="AK94" s="328"/>
      <c r="AL94" s="328"/>
      <c r="AM94" s="328"/>
      <c r="AN94" s="328"/>
      <c r="AO94" s="2"/>
      <c r="AP94" s="2"/>
      <c r="AQ94" s="2"/>
      <c r="AR94" s="2"/>
      <c r="AS94" s="2"/>
      <c r="AT94" s="2"/>
      <c r="AU94" s="2"/>
      <c r="AV94" s="2"/>
      <c r="AW94" s="2"/>
      <c r="AX94" s="2"/>
      <c r="AY94" s="2"/>
      <c r="AZ94" s="2"/>
      <c r="BA94" s="2"/>
      <c r="BB94" s="2"/>
      <c r="BC94" s="2"/>
      <c r="BD94" s="2"/>
    </row>
    <row r="95" spans="2:62" ht="20.25" customHeight="1" x14ac:dyDescent="0.4">
      <c r="I95" s="2"/>
      <c r="J95" s="2"/>
      <c r="K95" s="128" t="s">
        <v>131</v>
      </c>
      <c r="L95" s="128"/>
      <c r="M95" s="128"/>
      <c r="N95" s="128"/>
      <c r="O95" s="128"/>
      <c r="P95" s="124" t="s">
        <v>132</v>
      </c>
      <c r="Q95" s="128"/>
      <c r="R95" s="128"/>
      <c r="S95" s="128"/>
      <c r="T95" s="128"/>
      <c r="U95" s="329" t="s">
        <v>121</v>
      </c>
      <c r="V95" s="329"/>
      <c r="W95" s="329"/>
      <c r="X95" s="329"/>
      <c r="Y95" s="2"/>
      <c r="Z95" s="2"/>
      <c r="AA95" s="128" t="s">
        <v>131</v>
      </c>
      <c r="AB95" s="128"/>
      <c r="AC95" s="128"/>
      <c r="AD95" s="128"/>
      <c r="AE95" s="128"/>
      <c r="AF95" s="124" t="s">
        <v>132</v>
      </c>
      <c r="AG95" s="128"/>
      <c r="AH95" s="128"/>
      <c r="AI95" s="128"/>
      <c r="AJ95" s="128"/>
      <c r="AK95" s="329" t="s">
        <v>121</v>
      </c>
      <c r="AL95" s="329"/>
      <c r="AM95" s="329"/>
      <c r="AN95" s="329"/>
      <c r="AO95" s="2"/>
      <c r="AP95" s="2"/>
      <c r="AQ95" s="2"/>
      <c r="AR95" s="2"/>
      <c r="AS95" s="2"/>
      <c r="AT95" s="2"/>
      <c r="AU95" s="2"/>
      <c r="AV95" s="2"/>
      <c r="AW95" s="2"/>
      <c r="AX95" s="2"/>
      <c r="AY95" s="2"/>
      <c r="AZ95" s="2"/>
      <c r="BA95" s="2"/>
      <c r="BB95" s="2"/>
      <c r="BC95" s="2"/>
      <c r="BD95" s="2"/>
    </row>
    <row r="96" spans="2:62" ht="20.25" customHeight="1" x14ac:dyDescent="0.4">
      <c r="I96" s="2"/>
      <c r="J96" s="2"/>
      <c r="K96" s="335">
        <f>W86</f>
        <v>3</v>
      </c>
      <c r="L96" s="335"/>
      <c r="M96" s="335"/>
      <c r="N96" s="335"/>
      <c r="O96" s="131" t="s">
        <v>135</v>
      </c>
      <c r="P96" s="347">
        <f>U91</f>
        <v>0.5</v>
      </c>
      <c r="Q96" s="347"/>
      <c r="R96" s="347"/>
      <c r="S96" s="347"/>
      <c r="T96" s="131" t="s">
        <v>129</v>
      </c>
      <c r="U96" s="342">
        <f>ROUNDDOWN(K96+P96,1)</f>
        <v>3.5</v>
      </c>
      <c r="V96" s="342"/>
      <c r="W96" s="342"/>
      <c r="X96" s="342"/>
      <c r="Y96" s="137"/>
      <c r="Z96" s="137"/>
      <c r="AA96" s="348">
        <f>AM86</f>
        <v>17</v>
      </c>
      <c r="AB96" s="348"/>
      <c r="AC96" s="348"/>
      <c r="AD96" s="348"/>
      <c r="AE96" s="135" t="s">
        <v>135</v>
      </c>
      <c r="AF96" s="349">
        <f>AK91</f>
        <v>3.2</v>
      </c>
      <c r="AG96" s="349"/>
      <c r="AH96" s="349"/>
      <c r="AI96" s="349"/>
      <c r="AJ96" s="135" t="s">
        <v>129</v>
      </c>
      <c r="AK96" s="342">
        <f>ROUNDDOWN(AA96+AF96,1)</f>
        <v>20.2</v>
      </c>
      <c r="AL96" s="342"/>
      <c r="AM96" s="342"/>
      <c r="AN96" s="342"/>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1">
    <dataValidation type="list" allowBlank="1" showInputMessage="1" showErrorMessage="1" sqref="BE4:BH4" xr:uid="{00000000-0002-0000-0400-000000000000}">
      <formula1>"予定,実績,予定・実績"</formula1>
    </dataValidation>
    <dataValidation type="decimal" allowBlank="1" showInputMessage="1" showErrorMessage="1" error="入力可能範囲　32～40" sqref="BA6:BB6" xr:uid="{00000000-0002-0000-0400-000001000000}">
      <formula1>32</formula1>
      <formula2>40</formula2>
    </dataValidation>
    <dataValidation type="list" allowBlank="1" showInputMessage="1" showErrorMessage="1" sqref="AF3:AF4" xr:uid="{00000000-0002-0000-0400-000002000000}">
      <formula1>#REF!</formula1>
    </dataValidation>
    <dataValidation type="list" allowBlank="1" showInputMessage="1" showErrorMessage="1" sqref="BE3:BH3" xr:uid="{00000000-0002-0000-04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400-000004000000}">
      <formula1>【記載例】シフト記号表</formula1>
    </dataValidation>
    <dataValidation type="list" allowBlank="1" showInputMessage="1" showErrorMessage="1" sqref="R88:S88" xr:uid="{00000000-0002-0000-0400-000005000000}">
      <formula1>"週,暦月"</formula1>
    </dataValidation>
    <dataValidation type="list" allowBlank="1" showInputMessage="1" sqref="C17:D76" xr:uid="{00000000-0002-0000-0400-000006000000}">
      <formula1>職種</formula1>
    </dataValidation>
    <dataValidation type="list" errorStyle="warning" allowBlank="1" showInputMessage="1" error="リストにない場合のみ、入力してください。" sqref="K17:N76" xr:uid="{00000000-0002-0000-0400-000007000000}">
      <formula1>INDIRECT(C17)</formula1>
    </dataValidation>
    <dataValidation type="list" allowBlank="1" showInputMessage="1" sqref="I17:J76" xr:uid="{00000000-0002-0000-0400-000008000000}">
      <formula1>"A, B, C, D"</formula1>
    </dataValidation>
    <dataValidation allowBlank="1" showInputMessage="1" showErrorMessage="1" error="入力可能範囲　32～40" sqref="BE10" xr:uid="{00000000-0002-0000-0400-000009000000}"/>
    <dataValidation errorStyle="information" allowBlank="1" showInputMessage="1" error="プルダウンにないケースは直接入力してください。" sqref="AT1:BI1" xr:uid="{00000000-0002-0000-0400-00000A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174</v>
      </c>
      <c r="F3" s="88" t="s">
        <v>175</v>
      </c>
      <c r="G3" s="87"/>
      <c r="H3" s="87"/>
      <c r="I3" s="87"/>
      <c r="J3" s="88"/>
      <c r="K3" s="87"/>
      <c r="L3" s="87"/>
    </row>
    <row r="4" spans="2:14" x14ac:dyDescent="0.4">
      <c r="B4" s="85"/>
      <c r="F4" s="355" t="s">
        <v>34</v>
      </c>
      <c r="G4" s="355"/>
      <c r="H4" s="355"/>
      <c r="I4" s="355"/>
      <c r="J4" s="355"/>
      <c r="K4" s="355"/>
      <c r="L4" s="355"/>
      <c r="N4" s="355" t="s">
        <v>181</v>
      </c>
    </row>
    <row r="5" spans="2:14" x14ac:dyDescent="0.4">
      <c r="B5" s="83" t="s">
        <v>20</v>
      </c>
      <c r="C5" s="83" t="s">
        <v>4</v>
      </c>
      <c r="F5" s="83" t="s">
        <v>182</v>
      </c>
      <c r="G5" s="83"/>
      <c r="H5" s="83" t="s">
        <v>183</v>
      </c>
      <c r="J5" s="83" t="s">
        <v>35</v>
      </c>
      <c r="L5" s="83" t="s">
        <v>34</v>
      </c>
      <c r="N5" s="35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205</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218</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84</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184</v>
      </c>
    </row>
    <row r="42" spans="2:14" x14ac:dyDescent="0.4">
      <c r="B42" s="89"/>
      <c r="C42" s="98" t="s">
        <v>185</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186</v>
      </c>
    </row>
    <row r="45" spans="2:14" x14ac:dyDescent="0.4">
      <c r="B45" s="89"/>
      <c r="C45" s="98" t="s">
        <v>187</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186</v>
      </c>
    </row>
    <row r="49" spans="3:4" x14ac:dyDescent="0.4">
      <c r="C49" s="85" t="s">
        <v>188</v>
      </c>
      <c r="D49" s="85"/>
    </row>
    <row r="50" spans="3:4" x14ac:dyDescent="0.4">
      <c r="C50" s="85" t="s">
        <v>189</v>
      </c>
      <c r="D50" s="85"/>
    </row>
    <row r="51" spans="3:4" x14ac:dyDescent="0.4">
      <c r="C51" s="85" t="s">
        <v>190</v>
      </c>
      <c r="D51" s="85"/>
    </row>
    <row r="52" spans="3:4" x14ac:dyDescent="0.4">
      <c r="C52" s="85" t="s">
        <v>191</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シフト記号表</vt:lpstr>
      <vt:lpstr>記入方法</vt:lpstr>
      <vt:lpstr>プルダウン・リスト</vt:lpstr>
      <vt:lpstr>【記載例】特定施設入居者生活介護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2025-03-15T09:15:19Z</cp:lastPrinted>
  <dcterms:created xsi:type="dcterms:W3CDTF">2020-01-28T01:12:50Z</dcterms:created>
  <dcterms:modified xsi:type="dcterms:W3CDTF">2025-03-23T04:40:57Z</dcterms:modified>
</cp:coreProperties>
</file>